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vazha.chapichadze\Desktop\"/>
    </mc:Choice>
  </mc:AlternateContent>
  <bookViews>
    <workbookView xWindow="0" yWindow="0" windowWidth="28800" windowHeight="11610" tabRatio="772" firstSheet="2" activeTab="29"/>
  </bookViews>
  <sheets>
    <sheet name="თავფურცელი 1" sheetId="1" r:id="rId1"/>
    <sheet name="თავფურცელი 2" sheetId="2" r:id="rId2"/>
    <sheet name="F1" sheetId="3" r:id="rId3"/>
    <sheet name="F2" sheetId="4" r:id="rId4"/>
    <sheet name="F3" sheetId="5" r:id="rId5"/>
    <sheet name="F4" sheetId="6" r:id="rId6"/>
    <sheet name="F5" sheetId="7" r:id="rId7"/>
    <sheet name="S1" sheetId="8" r:id="rId8"/>
    <sheet name="S2" sheetId="9" r:id="rId9"/>
    <sheet name="S2 (ა)" sheetId="10" r:id="rId10"/>
    <sheet name="S3" sheetId="11" r:id="rId11"/>
    <sheet name="S4" sheetId="12" r:id="rId12"/>
    <sheet name="S5" sheetId="13" r:id="rId13"/>
    <sheet name="S6" sheetId="14" r:id="rId14"/>
    <sheet name="S7" sheetId="15" r:id="rId15"/>
    <sheet name="S8" sheetId="16" r:id="rId16"/>
    <sheet name="S9" sheetId="17" r:id="rId17"/>
    <sheet name="S10" sheetId="18" r:id="rId18"/>
    <sheet name="S11" sheetId="19" r:id="rId19"/>
    <sheet name="S12" sheetId="20" r:id="rId20"/>
    <sheet name="S13" sheetId="21" r:id="rId21"/>
    <sheet name="S14" sheetId="22" r:id="rId22"/>
    <sheet name="S15" sheetId="23" r:id="rId23"/>
    <sheet name="S16" sheetId="24" r:id="rId24"/>
    <sheet name="S17" sheetId="25" r:id="rId25"/>
    <sheet name="S18" sheetId="26" r:id="rId26"/>
    <sheet name="S19" sheetId="27" r:id="rId27"/>
    <sheet name="S20" sheetId="28" r:id="rId28"/>
    <sheet name="S21" sheetId="29" r:id="rId29"/>
    <sheet name="S22" sheetId="30" r:id="rId30"/>
  </sheets>
  <definedNames>
    <definedName name="_Hlk85057994" localSheetId="7">'S1'!$B$12</definedName>
    <definedName name="_Toc38314996" localSheetId="2">'F1'!#REF!</definedName>
    <definedName name="_xlnm.Print_Area" localSheetId="20">'S13'!$B$1:$D$40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2" l="1"/>
  <c r="D90" i="30" l="1"/>
  <c r="D87" i="30"/>
  <c r="D85" i="30"/>
  <c r="D84" i="30"/>
  <c r="D82" i="30"/>
  <c r="D78" i="30"/>
  <c r="D77" i="30"/>
  <c r="D72" i="30"/>
  <c r="D68" i="30"/>
  <c r="D66" i="30"/>
  <c r="D65" i="30"/>
  <c r="D64" i="30"/>
  <c r="D63" i="30"/>
  <c r="D41" i="30"/>
  <c r="D18" i="30"/>
  <c r="C18" i="30"/>
  <c r="D17" i="30"/>
  <c r="C17" i="30"/>
  <c r="D16" i="30"/>
  <c r="C16" i="30"/>
  <c r="D15" i="30"/>
  <c r="C15" i="30"/>
  <c r="D12" i="30"/>
  <c r="C12" i="30"/>
  <c r="D11" i="30"/>
  <c r="C11" i="30"/>
  <c r="D9" i="30"/>
  <c r="D7" i="30" s="1"/>
  <c r="C9" i="30"/>
  <c r="D8" i="30"/>
  <c r="C8" i="30"/>
  <c r="F23" i="29"/>
  <c r="F28" i="29" s="1"/>
  <c r="C23" i="29"/>
  <c r="E22" i="29"/>
  <c r="C22" i="29"/>
  <c r="E21" i="29"/>
  <c r="C21" i="29"/>
  <c r="D20" i="29"/>
  <c r="C20" i="29"/>
  <c r="D19" i="29"/>
  <c r="C19" i="29"/>
  <c r="D18" i="29"/>
  <c r="C18" i="29"/>
  <c r="D17" i="29"/>
  <c r="C17" i="29"/>
  <c r="D16" i="29"/>
  <c r="C16" i="29"/>
  <c r="D15" i="29"/>
  <c r="C15" i="29"/>
  <c r="D14" i="29"/>
  <c r="C14" i="29"/>
  <c r="C11" i="29"/>
  <c r="E10" i="29"/>
  <c r="C10" i="29"/>
  <c r="E9" i="29"/>
  <c r="C9" i="29"/>
  <c r="D8" i="29"/>
  <c r="C8" i="29"/>
  <c r="D7" i="29"/>
  <c r="C7" i="29"/>
  <c r="D6" i="29"/>
  <c r="C6" i="29"/>
  <c r="D25" i="28"/>
  <c r="D24" i="28"/>
  <c r="D23" i="28"/>
  <c r="D22" i="28"/>
  <c r="D20" i="28"/>
  <c r="D19" i="28"/>
  <c r="D18" i="28"/>
  <c r="D16" i="28"/>
  <c r="D15" i="28"/>
  <c r="D14" i="28"/>
  <c r="D13" i="28"/>
  <c r="C12" i="28"/>
  <c r="D11" i="28"/>
  <c r="D10" i="28"/>
  <c r="D9" i="28"/>
  <c r="D8" i="28"/>
  <c r="D6" i="28"/>
  <c r="D12" i="27"/>
  <c r="C12" i="27"/>
  <c r="E17" i="26"/>
  <c r="E16" i="26"/>
  <c r="E15" i="26"/>
  <c r="E14" i="26" s="1"/>
  <c r="E18" i="26" s="1"/>
  <c r="C90" i="30" s="1"/>
  <c r="F14" i="26"/>
  <c r="D14" i="26"/>
  <c r="C14" i="26"/>
  <c r="E11" i="26"/>
  <c r="C17" i="28" s="1"/>
  <c r="E10" i="26"/>
  <c r="E9" i="26"/>
  <c r="E8" i="26" s="1"/>
  <c r="F8" i="26"/>
  <c r="D8" i="26"/>
  <c r="C8" i="26"/>
  <c r="E65" i="25"/>
  <c r="E64" i="25"/>
  <c r="E63" i="25"/>
  <c r="F62" i="25"/>
  <c r="D62" i="25"/>
  <c r="C62" i="25"/>
  <c r="E61" i="25"/>
  <c r="E60" i="25"/>
  <c r="F59" i="25"/>
  <c r="D59" i="25"/>
  <c r="D66" i="25" s="1"/>
  <c r="E24" i="4" s="1"/>
  <c r="C59" i="25"/>
  <c r="K54" i="25"/>
  <c r="H54" i="25"/>
  <c r="E54" i="25"/>
  <c r="K53" i="25"/>
  <c r="H53" i="25"/>
  <c r="E53" i="25"/>
  <c r="J52" i="25"/>
  <c r="J49" i="25" s="1"/>
  <c r="I52" i="25"/>
  <c r="I49" i="25" s="1"/>
  <c r="G52" i="25"/>
  <c r="G49" i="25" s="1"/>
  <c r="F52" i="25"/>
  <c r="F49" i="25" s="1"/>
  <c r="D52" i="25"/>
  <c r="D49" i="25" s="1"/>
  <c r="C52" i="25"/>
  <c r="C49" i="25" s="1"/>
  <c r="K51" i="25"/>
  <c r="H51" i="25"/>
  <c r="E51" i="25"/>
  <c r="K50" i="25"/>
  <c r="H50" i="25"/>
  <c r="E50" i="25"/>
  <c r="K48" i="25"/>
  <c r="H48" i="25"/>
  <c r="E48" i="25"/>
  <c r="K47" i="25"/>
  <c r="K46" i="25" s="1"/>
  <c r="H47" i="25"/>
  <c r="E47" i="25"/>
  <c r="J46" i="25"/>
  <c r="J43" i="25" s="1"/>
  <c r="I46" i="25"/>
  <c r="I43" i="25" s="1"/>
  <c r="G46" i="25"/>
  <c r="G43" i="25" s="1"/>
  <c r="F46" i="25"/>
  <c r="F43" i="25" s="1"/>
  <c r="D46" i="25"/>
  <c r="D43" i="25" s="1"/>
  <c r="C46" i="25"/>
  <c r="C43" i="25" s="1"/>
  <c r="K45" i="25"/>
  <c r="H45" i="25"/>
  <c r="E45" i="25"/>
  <c r="K44" i="25"/>
  <c r="H44" i="25"/>
  <c r="E44" i="25"/>
  <c r="E35" i="25"/>
  <c r="E34" i="25"/>
  <c r="E33" i="25"/>
  <c r="E32" i="25"/>
  <c r="F31" i="25"/>
  <c r="D88" i="30" s="1"/>
  <c r="D31" i="25"/>
  <c r="C31" i="25"/>
  <c r="E30" i="25"/>
  <c r="C87" i="30" s="1"/>
  <c r="E29" i="25"/>
  <c r="E28" i="25"/>
  <c r="F27" i="25"/>
  <c r="D27" i="25"/>
  <c r="C27" i="25"/>
  <c r="E26" i="25"/>
  <c r="E25" i="25"/>
  <c r="F24" i="25"/>
  <c r="D24" i="25"/>
  <c r="C24" i="25"/>
  <c r="E22" i="25"/>
  <c r="C85" i="30" s="1"/>
  <c r="E21" i="25"/>
  <c r="C84" i="30" s="1"/>
  <c r="E19" i="25"/>
  <c r="C82" i="30" s="1"/>
  <c r="E18" i="25"/>
  <c r="E17" i="25"/>
  <c r="F16" i="25"/>
  <c r="G26" i="4" s="1"/>
  <c r="D16" i="25"/>
  <c r="C16" i="25"/>
  <c r="D26" i="4" s="1"/>
  <c r="E15" i="25"/>
  <c r="C10" i="28" s="1"/>
  <c r="E14" i="25"/>
  <c r="F13" i="25"/>
  <c r="D81" i="30" s="1"/>
  <c r="D13" i="25"/>
  <c r="C13" i="25"/>
  <c r="E12" i="25"/>
  <c r="E11" i="25"/>
  <c r="E10" i="25"/>
  <c r="E9" i="25"/>
  <c r="C78" i="30" s="1"/>
  <c r="E8" i="25"/>
  <c r="C77" i="30" s="1"/>
  <c r="F28" i="24"/>
  <c r="G31" i="4" s="1"/>
  <c r="D28" i="24"/>
  <c r="C28" i="24"/>
  <c r="E27" i="24"/>
  <c r="C11" i="28" s="1"/>
  <c r="E26" i="24"/>
  <c r="E25" i="24"/>
  <c r="E24" i="24"/>
  <c r="E23" i="24"/>
  <c r="E22" i="24"/>
  <c r="E21" i="24"/>
  <c r="E20" i="24"/>
  <c r="E19" i="24"/>
  <c r="F17" i="24"/>
  <c r="G17" i="4" s="1"/>
  <c r="D17" i="24"/>
  <c r="C17" i="24"/>
  <c r="E16" i="24"/>
  <c r="E15" i="24"/>
  <c r="E14" i="24"/>
  <c r="E13" i="24"/>
  <c r="E12" i="24"/>
  <c r="E11" i="24"/>
  <c r="E10" i="24"/>
  <c r="E9" i="24"/>
  <c r="E8" i="24"/>
  <c r="E29" i="23"/>
  <c r="E28" i="23"/>
  <c r="E27" i="23"/>
  <c r="E26" i="23"/>
  <c r="F25" i="23"/>
  <c r="D25" i="23"/>
  <c r="E29" i="4" s="1"/>
  <c r="C25" i="23"/>
  <c r="D29" i="4" s="1"/>
  <c r="E17" i="23"/>
  <c r="E16" i="23"/>
  <c r="E15" i="23" s="1"/>
  <c r="F15" i="23"/>
  <c r="D15" i="23"/>
  <c r="E14" i="4" s="1"/>
  <c r="C15" i="23"/>
  <c r="E14" i="23"/>
  <c r="E13" i="23"/>
  <c r="F12" i="23"/>
  <c r="D12" i="23"/>
  <c r="C12" i="23"/>
  <c r="E11" i="23"/>
  <c r="C65" i="30" s="1"/>
  <c r="E10" i="23"/>
  <c r="C64" i="30" s="1"/>
  <c r="E9" i="23"/>
  <c r="C63" i="30" s="1"/>
  <c r="F8" i="23"/>
  <c r="D8" i="23"/>
  <c r="D18" i="23" s="1"/>
  <c r="C8" i="23"/>
  <c r="E44" i="22"/>
  <c r="E43" i="22"/>
  <c r="F42" i="22"/>
  <c r="D70" i="30" s="1"/>
  <c r="D42" i="22"/>
  <c r="E13" i="4" s="1"/>
  <c r="C42" i="22"/>
  <c r="E41" i="22"/>
  <c r="E40" i="22"/>
  <c r="F39" i="22"/>
  <c r="G12" i="4" s="1"/>
  <c r="D39" i="22"/>
  <c r="C39" i="22"/>
  <c r="D12" i="4" s="1"/>
  <c r="E38" i="22"/>
  <c r="K32" i="22"/>
  <c r="K30" i="22" s="1"/>
  <c r="H32" i="22"/>
  <c r="E32" i="22"/>
  <c r="K31" i="22"/>
  <c r="H31" i="22"/>
  <c r="E31" i="22"/>
  <c r="J30" i="22"/>
  <c r="J27" i="22" s="1"/>
  <c r="I30" i="22"/>
  <c r="I27" i="22" s="1"/>
  <c r="G30" i="22"/>
  <c r="F30" i="22"/>
  <c r="F27" i="22" s="1"/>
  <c r="D30" i="22"/>
  <c r="D27" i="22" s="1"/>
  <c r="C30" i="22"/>
  <c r="C27" i="22" s="1"/>
  <c r="K29" i="22"/>
  <c r="H29" i="22"/>
  <c r="E29" i="22"/>
  <c r="K28" i="22"/>
  <c r="H28" i="22"/>
  <c r="E28" i="22"/>
  <c r="G27" i="22"/>
  <c r="K26" i="22"/>
  <c r="H26" i="22"/>
  <c r="E26" i="22"/>
  <c r="K25" i="22"/>
  <c r="H25" i="22"/>
  <c r="E25" i="22"/>
  <c r="J24" i="22"/>
  <c r="J21" i="22" s="1"/>
  <c r="I24" i="22"/>
  <c r="I21" i="22" s="1"/>
  <c r="G24" i="22"/>
  <c r="G21" i="22" s="1"/>
  <c r="F24" i="22"/>
  <c r="F21" i="22" s="1"/>
  <c r="D24" i="22"/>
  <c r="D21" i="22" s="1"/>
  <c r="C24" i="22"/>
  <c r="C21" i="22" s="1"/>
  <c r="K23" i="22"/>
  <c r="H23" i="22"/>
  <c r="E23" i="22"/>
  <c r="K22" i="22"/>
  <c r="H22" i="22"/>
  <c r="E22" i="22"/>
  <c r="D15" i="22"/>
  <c r="G8" i="4" s="1"/>
  <c r="C15" i="22"/>
  <c r="C60" i="30" s="1"/>
  <c r="C52" i="21"/>
  <c r="C46" i="21"/>
  <c r="I33" i="21"/>
  <c r="I32" i="21"/>
  <c r="I31" i="21"/>
  <c r="H30" i="21"/>
  <c r="G30" i="21"/>
  <c r="F30" i="21"/>
  <c r="E30" i="21"/>
  <c r="I30" i="21" s="1"/>
  <c r="D38" i="3" s="1"/>
  <c r="D30" i="21"/>
  <c r="D56" i="30" s="1"/>
  <c r="C30" i="21"/>
  <c r="I29" i="21"/>
  <c r="I28" i="21"/>
  <c r="I27" i="21"/>
  <c r="H26" i="21"/>
  <c r="G26" i="21"/>
  <c r="F26" i="21"/>
  <c r="E26" i="21"/>
  <c r="D26" i="21"/>
  <c r="C26" i="21"/>
  <c r="I25" i="21"/>
  <c r="I24" i="21"/>
  <c r="I23" i="21"/>
  <c r="I22" i="21"/>
  <c r="I21" i="21"/>
  <c r="I20" i="21"/>
  <c r="H19" i="21"/>
  <c r="G19" i="21"/>
  <c r="G17" i="21" s="1"/>
  <c r="G16" i="21" s="1"/>
  <c r="F19" i="21"/>
  <c r="F17" i="21" s="1"/>
  <c r="F16" i="21" s="1"/>
  <c r="E19" i="21"/>
  <c r="E17" i="21" s="1"/>
  <c r="E16" i="21" s="1"/>
  <c r="D19" i="21"/>
  <c r="C19" i="21"/>
  <c r="C17" i="21" s="1"/>
  <c r="C16" i="21" s="1"/>
  <c r="D48" i="30" s="1"/>
  <c r="I18" i="21"/>
  <c r="H17" i="21"/>
  <c r="H16" i="21" s="1"/>
  <c r="I15" i="21"/>
  <c r="I14" i="21"/>
  <c r="D27" i="3" s="1"/>
  <c r="I13" i="21"/>
  <c r="I12" i="21"/>
  <c r="I11" i="21"/>
  <c r="I10" i="21"/>
  <c r="I9" i="21"/>
  <c r="I8" i="21"/>
  <c r="H7" i="21"/>
  <c r="G7" i="21"/>
  <c r="F7" i="21"/>
  <c r="E7" i="21"/>
  <c r="D7" i="21"/>
  <c r="D46" i="30" s="1"/>
  <c r="C7" i="21"/>
  <c r="I31" i="20"/>
  <c r="I29" i="20" s="1"/>
  <c r="I30" i="20"/>
  <c r="H29" i="20"/>
  <c r="G29" i="20"/>
  <c r="F29" i="20"/>
  <c r="E29" i="20"/>
  <c r="D29" i="20"/>
  <c r="D51" i="30" s="1"/>
  <c r="C29" i="20"/>
  <c r="I28" i="20"/>
  <c r="I26" i="20" s="1"/>
  <c r="I27" i="20"/>
  <c r="H26" i="20"/>
  <c r="G26" i="20"/>
  <c r="F26" i="20"/>
  <c r="E26" i="20"/>
  <c r="D26" i="20"/>
  <c r="E34" i="3" s="1"/>
  <c r="C26" i="20"/>
  <c r="I25" i="20"/>
  <c r="I23" i="20" s="1"/>
  <c r="C52" i="30" s="1"/>
  <c r="I24" i="20"/>
  <c r="H23" i="20"/>
  <c r="G23" i="20"/>
  <c r="F23" i="20"/>
  <c r="E23" i="20"/>
  <c r="D23" i="20"/>
  <c r="D52" i="30" s="1"/>
  <c r="C23" i="20"/>
  <c r="I21" i="20"/>
  <c r="I20" i="20"/>
  <c r="H19" i="20"/>
  <c r="G19" i="20"/>
  <c r="F19" i="20"/>
  <c r="E19" i="20"/>
  <c r="D19" i="20"/>
  <c r="C19" i="20"/>
  <c r="I18" i="20"/>
  <c r="I17" i="20"/>
  <c r="H16" i="20"/>
  <c r="G16" i="20"/>
  <c r="F16" i="20"/>
  <c r="E16" i="20"/>
  <c r="D16" i="20"/>
  <c r="D43" i="30" s="1"/>
  <c r="C16" i="20"/>
  <c r="I15" i="20"/>
  <c r="I14" i="20"/>
  <c r="I13" i="20"/>
  <c r="I12" i="20"/>
  <c r="H11" i="20"/>
  <c r="G11" i="20"/>
  <c r="F11" i="20"/>
  <c r="E11" i="20"/>
  <c r="D11" i="20"/>
  <c r="C11" i="20"/>
  <c r="I10" i="20"/>
  <c r="I9" i="20"/>
  <c r="H8" i="20"/>
  <c r="G8" i="20"/>
  <c r="F8" i="20"/>
  <c r="E8" i="20"/>
  <c r="D8" i="20"/>
  <c r="C8" i="20"/>
  <c r="Q51" i="19"/>
  <c r="E16" i="19" s="1"/>
  <c r="I51" i="19"/>
  <c r="D16" i="19" s="1"/>
  <c r="Q50" i="19"/>
  <c r="E15" i="19" s="1"/>
  <c r="I50" i="19"/>
  <c r="D15" i="19" s="1"/>
  <c r="Q49" i="19"/>
  <c r="E14" i="19" s="1"/>
  <c r="I49" i="19"/>
  <c r="D14" i="19" s="1"/>
  <c r="Q48" i="19"/>
  <c r="E13" i="19" s="1"/>
  <c r="I48" i="19"/>
  <c r="D13" i="19" s="1"/>
  <c r="Q47" i="19"/>
  <c r="I47" i="19"/>
  <c r="Q46" i="19"/>
  <c r="E11" i="19" s="1"/>
  <c r="I46" i="19"/>
  <c r="D11" i="19" s="1"/>
  <c r="Q45" i="19"/>
  <c r="E10" i="19" s="1"/>
  <c r="I45" i="19"/>
  <c r="D10" i="19" s="1"/>
  <c r="P44" i="19"/>
  <c r="P52" i="19" s="1"/>
  <c r="O44" i="19"/>
  <c r="O52" i="19" s="1"/>
  <c r="N44" i="19"/>
  <c r="N52" i="19" s="1"/>
  <c r="M44" i="19"/>
  <c r="M52" i="19" s="1"/>
  <c r="L44" i="19"/>
  <c r="L52" i="19" s="1"/>
  <c r="K44" i="19"/>
  <c r="K52" i="19" s="1"/>
  <c r="J44" i="19"/>
  <c r="J52" i="19" s="1"/>
  <c r="H44" i="19"/>
  <c r="H52" i="19" s="1"/>
  <c r="G44" i="19"/>
  <c r="G52" i="19" s="1"/>
  <c r="F44" i="19"/>
  <c r="F52" i="19" s="1"/>
  <c r="E44" i="19"/>
  <c r="E52" i="19" s="1"/>
  <c r="D44" i="19"/>
  <c r="D52" i="19" s="1"/>
  <c r="C44" i="19"/>
  <c r="C52" i="19" s="1"/>
  <c r="Q43" i="19"/>
  <c r="E8" i="19" s="1"/>
  <c r="I43" i="19"/>
  <c r="D8" i="19" s="1"/>
  <c r="Q42" i="19"/>
  <c r="E7" i="19" s="1"/>
  <c r="I42" i="19"/>
  <c r="D7" i="19" s="1"/>
  <c r="Q41" i="19"/>
  <c r="I41" i="19"/>
  <c r="D6" i="19" s="1"/>
  <c r="T32" i="19"/>
  <c r="C16" i="19" s="1"/>
  <c r="T31" i="19"/>
  <c r="C15" i="19" s="1"/>
  <c r="T30" i="19"/>
  <c r="C14" i="19" s="1"/>
  <c r="T29" i="19"/>
  <c r="C13" i="19" s="1"/>
  <c r="T28" i="19"/>
  <c r="T27" i="19"/>
  <c r="C11" i="19" s="1"/>
  <c r="T26" i="19"/>
  <c r="C10" i="19" s="1"/>
  <c r="S25" i="19"/>
  <c r="S33" i="19" s="1"/>
  <c r="R25" i="19"/>
  <c r="R33" i="19" s="1"/>
  <c r="Q25" i="19"/>
  <c r="Q33" i="19" s="1"/>
  <c r="P25" i="19"/>
  <c r="P33" i="19" s="1"/>
  <c r="O25" i="19"/>
  <c r="O33" i="19" s="1"/>
  <c r="N25" i="19"/>
  <c r="N33" i="19" s="1"/>
  <c r="M25" i="19"/>
  <c r="M33" i="19" s="1"/>
  <c r="L25" i="19"/>
  <c r="L33" i="19" s="1"/>
  <c r="K25" i="19"/>
  <c r="K33" i="19" s="1"/>
  <c r="J25" i="19"/>
  <c r="J33" i="19" s="1"/>
  <c r="I25" i="19"/>
  <c r="I33" i="19" s="1"/>
  <c r="H25" i="19"/>
  <c r="H33" i="19" s="1"/>
  <c r="G25" i="19"/>
  <c r="G33" i="19" s="1"/>
  <c r="F25" i="19"/>
  <c r="F33" i="19" s="1"/>
  <c r="E25" i="19"/>
  <c r="E33" i="19" s="1"/>
  <c r="D25" i="19"/>
  <c r="D33" i="19" s="1"/>
  <c r="C25" i="19"/>
  <c r="C33" i="19" s="1"/>
  <c r="T24" i="19"/>
  <c r="T23" i="19"/>
  <c r="T22" i="19"/>
  <c r="I16" i="19"/>
  <c r="H16" i="19"/>
  <c r="G16" i="19"/>
  <c r="I15" i="19"/>
  <c r="H15" i="19"/>
  <c r="G15" i="19"/>
  <c r="I14" i="19"/>
  <c r="H14" i="19"/>
  <c r="G14" i="19"/>
  <c r="I13" i="19"/>
  <c r="H13" i="19"/>
  <c r="G13" i="19"/>
  <c r="I12" i="19"/>
  <c r="H12" i="19"/>
  <c r="G12" i="19"/>
  <c r="C12" i="19"/>
  <c r="I11" i="19"/>
  <c r="H11" i="19"/>
  <c r="G11" i="19"/>
  <c r="I10" i="19"/>
  <c r="H10" i="19"/>
  <c r="G10" i="19"/>
  <c r="I8" i="19"/>
  <c r="H8" i="19"/>
  <c r="G8" i="19"/>
  <c r="C8" i="19"/>
  <c r="F8" i="19" s="1"/>
  <c r="I7" i="19"/>
  <c r="H7" i="19"/>
  <c r="G7" i="19"/>
  <c r="C7" i="19"/>
  <c r="I6" i="19"/>
  <c r="H6" i="19"/>
  <c r="G6" i="19"/>
  <c r="G24" i="18"/>
  <c r="G23" i="18" s="1"/>
  <c r="F23" i="18"/>
  <c r="E23" i="18"/>
  <c r="D23" i="18"/>
  <c r="C23" i="18"/>
  <c r="G21" i="18"/>
  <c r="G20" i="18" s="1"/>
  <c r="F20" i="18"/>
  <c r="E20" i="18"/>
  <c r="D20" i="18"/>
  <c r="C20" i="18"/>
  <c r="I13" i="18"/>
  <c r="H13" i="18"/>
  <c r="G13" i="18"/>
  <c r="E13" i="18"/>
  <c r="D13" i="18"/>
  <c r="C13" i="18"/>
  <c r="J12" i="18"/>
  <c r="F12" i="18"/>
  <c r="J11" i="18"/>
  <c r="F11" i="18"/>
  <c r="J10" i="18"/>
  <c r="F10" i="18"/>
  <c r="J9" i="18"/>
  <c r="F9" i="18"/>
  <c r="J8" i="18"/>
  <c r="F8" i="18"/>
  <c r="J7" i="18"/>
  <c r="F7" i="18"/>
  <c r="J6" i="18"/>
  <c r="F6" i="18"/>
  <c r="H71" i="17"/>
  <c r="I71" i="17" s="1"/>
  <c r="H70" i="17"/>
  <c r="I70" i="17" s="1"/>
  <c r="H69" i="17"/>
  <c r="I69" i="17" s="1"/>
  <c r="H68" i="17"/>
  <c r="I68" i="17" s="1"/>
  <c r="H67" i="17"/>
  <c r="I67" i="17" s="1"/>
  <c r="H65" i="17"/>
  <c r="I65" i="17" s="1"/>
  <c r="H64" i="17"/>
  <c r="I64" i="17" s="1"/>
  <c r="H63" i="17"/>
  <c r="I63" i="17" s="1"/>
  <c r="H62" i="17"/>
  <c r="I62" i="17" s="1"/>
  <c r="H61" i="17"/>
  <c r="I61" i="17" s="1"/>
  <c r="I55" i="17"/>
  <c r="H55" i="17"/>
  <c r="G55" i="17"/>
  <c r="F55" i="17"/>
  <c r="E55" i="17"/>
  <c r="D55" i="17"/>
  <c r="C54" i="17"/>
  <c r="C53" i="17"/>
  <c r="C52" i="17"/>
  <c r="C51" i="17"/>
  <c r="I45" i="17"/>
  <c r="H45" i="17"/>
  <c r="G45" i="17"/>
  <c r="F45" i="17"/>
  <c r="E45" i="17"/>
  <c r="D45" i="17"/>
  <c r="C44" i="17"/>
  <c r="C43" i="17"/>
  <c r="C42" i="17"/>
  <c r="C41" i="17"/>
  <c r="I32" i="17"/>
  <c r="H32" i="17"/>
  <c r="G32" i="17"/>
  <c r="F32" i="17"/>
  <c r="E32" i="17"/>
  <c r="D32" i="17"/>
  <c r="C32" i="17"/>
  <c r="I29" i="17"/>
  <c r="H29" i="17"/>
  <c r="G29" i="17"/>
  <c r="F29" i="17"/>
  <c r="E29" i="17"/>
  <c r="D29" i="17"/>
  <c r="C29" i="17"/>
  <c r="I20" i="17"/>
  <c r="H20" i="17"/>
  <c r="G20" i="17"/>
  <c r="E20" i="17"/>
  <c r="D20" i="17"/>
  <c r="C20" i="17"/>
  <c r="J19" i="17"/>
  <c r="F19" i="17"/>
  <c r="J18" i="17"/>
  <c r="F18" i="17"/>
  <c r="J17" i="17"/>
  <c r="F17" i="17"/>
  <c r="J16" i="17"/>
  <c r="F16" i="17"/>
  <c r="J15" i="17"/>
  <c r="F15" i="17"/>
  <c r="J14" i="17"/>
  <c r="F14" i="17"/>
  <c r="J13" i="17"/>
  <c r="F13" i="17"/>
  <c r="Q70" i="16"/>
  <c r="I70" i="16"/>
  <c r="F25" i="16" s="1"/>
  <c r="Q69" i="16"/>
  <c r="G24" i="16" s="1"/>
  <c r="I69" i="16"/>
  <c r="F24" i="16" s="1"/>
  <c r="Q68" i="16"/>
  <c r="G23" i="16" s="1"/>
  <c r="I68" i="16"/>
  <c r="Q67" i="16"/>
  <c r="I67" i="16"/>
  <c r="F22" i="16" s="1"/>
  <c r="Q66" i="16"/>
  <c r="G21" i="16" s="1"/>
  <c r="I66" i="16"/>
  <c r="F21" i="16" s="1"/>
  <c r="P65" i="16"/>
  <c r="P71" i="16" s="1"/>
  <c r="O65" i="16"/>
  <c r="O71" i="16" s="1"/>
  <c r="N65" i="16"/>
  <c r="N71" i="16" s="1"/>
  <c r="M65" i="16"/>
  <c r="M71" i="16" s="1"/>
  <c r="L65" i="16"/>
  <c r="L71" i="16" s="1"/>
  <c r="K65" i="16"/>
  <c r="K71" i="16" s="1"/>
  <c r="K25" i="16" s="1"/>
  <c r="J65" i="16"/>
  <c r="J71" i="16" s="1"/>
  <c r="H65" i="16"/>
  <c r="H71" i="16" s="1"/>
  <c r="G65" i="16"/>
  <c r="G71" i="16" s="1"/>
  <c r="F65" i="16"/>
  <c r="F71" i="16" s="1"/>
  <c r="E65" i="16"/>
  <c r="E71" i="16" s="1"/>
  <c r="D65" i="16"/>
  <c r="D71" i="16" s="1"/>
  <c r="J25" i="16" s="1"/>
  <c r="C65" i="16"/>
  <c r="C71" i="16" s="1"/>
  <c r="Q62" i="16"/>
  <c r="G17" i="16" s="1"/>
  <c r="I62" i="16"/>
  <c r="Q61" i="16"/>
  <c r="G16" i="16" s="1"/>
  <c r="I61" i="16"/>
  <c r="F16" i="16" s="1"/>
  <c r="Q60" i="16"/>
  <c r="G15" i="16" s="1"/>
  <c r="I60" i="16"/>
  <c r="F15" i="16" s="1"/>
  <c r="Q59" i="16"/>
  <c r="I59" i="16"/>
  <c r="I58" i="16" s="1"/>
  <c r="P58" i="16"/>
  <c r="P63" i="16" s="1"/>
  <c r="O58" i="16"/>
  <c r="O63" i="16" s="1"/>
  <c r="N58" i="16"/>
  <c r="N63" i="16" s="1"/>
  <c r="M58" i="16"/>
  <c r="M63" i="16" s="1"/>
  <c r="L58" i="16"/>
  <c r="L63" i="16" s="1"/>
  <c r="K58" i="16"/>
  <c r="K63" i="16" s="1"/>
  <c r="J58" i="16"/>
  <c r="J63" i="16" s="1"/>
  <c r="H58" i="16"/>
  <c r="H63" i="16" s="1"/>
  <c r="G58" i="16"/>
  <c r="G63" i="16" s="1"/>
  <c r="F58" i="16"/>
  <c r="F63" i="16" s="1"/>
  <c r="E58" i="16"/>
  <c r="E63" i="16" s="1"/>
  <c r="D58" i="16"/>
  <c r="D63" i="16" s="1"/>
  <c r="C58" i="16"/>
  <c r="C63" i="16" s="1"/>
  <c r="Q57" i="16"/>
  <c r="G12" i="16" s="1"/>
  <c r="I57" i="16"/>
  <c r="Q56" i="16"/>
  <c r="I56" i="16"/>
  <c r="S46" i="16"/>
  <c r="E24" i="16" s="1"/>
  <c r="S45" i="16"/>
  <c r="E23" i="16" s="1"/>
  <c r="S44" i="16"/>
  <c r="E22" i="16" s="1"/>
  <c r="S43" i="16"/>
  <c r="E21" i="16" s="1"/>
  <c r="S42" i="16"/>
  <c r="E20" i="16" s="1"/>
  <c r="R41" i="16"/>
  <c r="R47" i="16" s="1"/>
  <c r="Q41" i="16"/>
  <c r="Q47" i="16" s="1"/>
  <c r="P41" i="16"/>
  <c r="P47" i="16" s="1"/>
  <c r="O41" i="16"/>
  <c r="O47" i="16" s="1"/>
  <c r="N41" i="16"/>
  <c r="N47" i="16" s="1"/>
  <c r="M41" i="16"/>
  <c r="M47" i="16" s="1"/>
  <c r="L41" i="16"/>
  <c r="L47" i="16" s="1"/>
  <c r="K41" i="16"/>
  <c r="K47" i="16" s="1"/>
  <c r="J41" i="16"/>
  <c r="J47" i="16" s="1"/>
  <c r="I41" i="16"/>
  <c r="I47" i="16" s="1"/>
  <c r="H41" i="16"/>
  <c r="H47" i="16" s="1"/>
  <c r="G41" i="16"/>
  <c r="G47" i="16" s="1"/>
  <c r="F41" i="16"/>
  <c r="F47" i="16" s="1"/>
  <c r="E41" i="16"/>
  <c r="E47" i="16" s="1"/>
  <c r="D41" i="16"/>
  <c r="D47" i="16" s="1"/>
  <c r="I25" i="16" s="1"/>
  <c r="C41" i="16"/>
  <c r="C47" i="16" s="1"/>
  <c r="S38" i="16"/>
  <c r="E17" i="16" s="1"/>
  <c r="S37" i="16"/>
  <c r="E16" i="16" s="1"/>
  <c r="S36" i="16"/>
  <c r="S35" i="16"/>
  <c r="E14" i="16" s="1"/>
  <c r="R34" i="16"/>
  <c r="R39" i="16" s="1"/>
  <c r="Q34" i="16"/>
  <c r="Q39" i="16" s="1"/>
  <c r="P34" i="16"/>
  <c r="P39" i="16" s="1"/>
  <c r="O34" i="16"/>
  <c r="O39" i="16" s="1"/>
  <c r="N34" i="16"/>
  <c r="N39" i="16" s="1"/>
  <c r="M34" i="16"/>
  <c r="M39" i="16" s="1"/>
  <c r="L34" i="16"/>
  <c r="L39" i="16" s="1"/>
  <c r="K34" i="16"/>
  <c r="K39" i="16" s="1"/>
  <c r="J34" i="16"/>
  <c r="J39" i="16" s="1"/>
  <c r="I34" i="16"/>
  <c r="I39" i="16" s="1"/>
  <c r="H34" i="16"/>
  <c r="H39" i="16" s="1"/>
  <c r="G34" i="16"/>
  <c r="G39" i="16" s="1"/>
  <c r="F34" i="16"/>
  <c r="F39" i="16" s="1"/>
  <c r="E34" i="16"/>
  <c r="E39" i="16" s="1"/>
  <c r="D34" i="16"/>
  <c r="D39" i="16" s="1"/>
  <c r="C34" i="16"/>
  <c r="C39" i="16" s="1"/>
  <c r="S33" i="16"/>
  <c r="S32" i="16"/>
  <c r="E11" i="16" s="1"/>
  <c r="G25" i="16"/>
  <c r="K24" i="16"/>
  <c r="J24" i="16"/>
  <c r="I24" i="16"/>
  <c r="K23" i="16"/>
  <c r="J23" i="16"/>
  <c r="I23" i="16"/>
  <c r="K22" i="16"/>
  <c r="J22" i="16"/>
  <c r="I22" i="16"/>
  <c r="G22" i="16"/>
  <c r="K21" i="16"/>
  <c r="J21" i="16"/>
  <c r="I21" i="16"/>
  <c r="K20" i="16"/>
  <c r="J20" i="16"/>
  <c r="I20" i="16"/>
  <c r="K17" i="16"/>
  <c r="J17" i="16"/>
  <c r="I17" i="16"/>
  <c r="F17" i="16"/>
  <c r="K16" i="16"/>
  <c r="J16" i="16"/>
  <c r="I16" i="16"/>
  <c r="K15" i="16"/>
  <c r="J15" i="16"/>
  <c r="I15" i="16"/>
  <c r="K14" i="16"/>
  <c r="K13" i="16" s="1"/>
  <c r="J14" i="16"/>
  <c r="I14" i="16"/>
  <c r="G14" i="16"/>
  <c r="F14" i="16"/>
  <c r="K12" i="16"/>
  <c r="J12" i="16"/>
  <c r="I12" i="16"/>
  <c r="K11" i="16"/>
  <c r="J11" i="16"/>
  <c r="I11" i="16"/>
  <c r="L11" i="16" s="1"/>
  <c r="F11" i="16"/>
  <c r="P43" i="15"/>
  <c r="O43" i="15"/>
  <c r="N43" i="15"/>
  <c r="M43" i="15"/>
  <c r="L43" i="15"/>
  <c r="K43" i="15"/>
  <c r="J43" i="15"/>
  <c r="H43" i="15"/>
  <c r="G43" i="15"/>
  <c r="F43" i="15"/>
  <c r="E43" i="15"/>
  <c r="D43" i="15"/>
  <c r="I43" i="15" s="1"/>
  <c r="C43" i="15"/>
  <c r="Q42" i="15"/>
  <c r="E19" i="15" s="1"/>
  <c r="I42" i="15"/>
  <c r="D19" i="15" s="1"/>
  <c r="Q41" i="15"/>
  <c r="I41" i="15"/>
  <c r="D18" i="15" s="1"/>
  <c r="Q40" i="15"/>
  <c r="E17" i="15" s="1"/>
  <c r="I40" i="15"/>
  <c r="D17" i="15" s="1"/>
  <c r="D20" i="15" s="1"/>
  <c r="Q39" i="15"/>
  <c r="I39" i="15"/>
  <c r="D16" i="15" s="1"/>
  <c r="Q38" i="15"/>
  <c r="E15" i="15" s="1"/>
  <c r="I38" i="15"/>
  <c r="R30" i="15"/>
  <c r="Q30" i="15"/>
  <c r="P30" i="15"/>
  <c r="O30" i="15"/>
  <c r="N30" i="15"/>
  <c r="M30" i="15"/>
  <c r="L30" i="15"/>
  <c r="K30" i="15"/>
  <c r="J30" i="15"/>
  <c r="I30" i="15"/>
  <c r="H30" i="15"/>
  <c r="G30" i="15"/>
  <c r="F30" i="15"/>
  <c r="E30" i="15"/>
  <c r="D30" i="15"/>
  <c r="C30" i="15"/>
  <c r="S29" i="15"/>
  <c r="S28" i="15"/>
  <c r="C18" i="15" s="1"/>
  <c r="S27" i="15"/>
  <c r="C17" i="15" s="1"/>
  <c r="S26" i="15"/>
  <c r="C16" i="15" s="1"/>
  <c r="S25" i="15"/>
  <c r="I19" i="15"/>
  <c r="H19" i="15"/>
  <c r="G19" i="15"/>
  <c r="C19" i="15"/>
  <c r="I18" i="15"/>
  <c r="H18" i="15"/>
  <c r="G18" i="15"/>
  <c r="E18" i="15"/>
  <c r="I17" i="15"/>
  <c r="H17" i="15"/>
  <c r="G17" i="15"/>
  <c r="I16" i="15"/>
  <c r="H16" i="15"/>
  <c r="G16" i="15"/>
  <c r="E16" i="15"/>
  <c r="E20" i="15" s="1"/>
  <c r="I15" i="15"/>
  <c r="H15" i="15"/>
  <c r="G15" i="15"/>
  <c r="D15" i="15"/>
  <c r="Q59" i="14"/>
  <c r="E19" i="14" s="1"/>
  <c r="I59" i="14"/>
  <c r="D19" i="14" s="1"/>
  <c r="Q58" i="14"/>
  <c r="E18" i="14" s="1"/>
  <c r="I58" i="14"/>
  <c r="Q57" i="14"/>
  <c r="I57" i="14"/>
  <c r="D17" i="14" s="1"/>
  <c r="Q56" i="14"/>
  <c r="I56" i="14"/>
  <c r="P55" i="14"/>
  <c r="P53" i="14" s="1"/>
  <c r="O55" i="14"/>
  <c r="O53" i="14" s="1"/>
  <c r="N55" i="14"/>
  <c r="M55" i="14"/>
  <c r="M53" i="14" s="1"/>
  <c r="L55" i="14"/>
  <c r="L53" i="14" s="1"/>
  <c r="K55" i="14"/>
  <c r="K53" i="14" s="1"/>
  <c r="J55" i="14"/>
  <c r="J53" i="14" s="1"/>
  <c r="H55" i="14"/>
  <c r="G55" i="14"/>
  <c r="G53" i="14" s="1"/>
  <c r="F55" i="14"/>
  <c r="F53" i="14" s="1"/>
  <c r="E55" i="14"/>
  <c r="E53" i="14" s="1"/>
  <c r="D55" i="14"/>
  <c r="D53" i="14" s="1"/>
  <c r="C55" i="14"/>
  <c r="C53" i="14" s="1"/>
  <c r="Q54" i="14"/>
  <c r="E14" i="14" s="1"/>
  <c r="I54" i="14"/>
  <c r="N53" i="14"/>
  <c r="H53" i="14"/>
  <c r="Q52" i="14"/>
  <c r="E12" i="14" s="1"/>
  <c r="I52" i="14"/>
  <c r="D12" i="14" s="1"/>
  <c r="Q51" i="14"/>
  <c r="E11" i="14" s="1"/>
  <c r="I51" i="14"/>
  <c r="D11" i="14" s="1"/>
  <c r="Q50" i="14"/>
  <c r="I50" i="14"/>
  <c r="D10" i="14" s="1"/>
  <c r="Q49" i="14"/>
  <c r="I49" i="14"/>
  <c r="I47" i="14" s="1"/>
  <c r="Q48" i="14"/>
  <c r="E8" i="14" s="1"/>
  <c r="I48" i="14"/>
  <c r="D8" i="14" s="1"/>
  <c r="P47" i="14"/>
  <c r="O47" i="14"/>
  <c r="N47" i="14"/>
  <c r="M47" i="14"/>
  <c r="L47" i="14"/>
  <c r="K47" i="14"/>
  <c r="J47" i="14"/>
  <c r="H47" i="14"/>
  <c r="G47" i="14"/>
  <c r="F47" i="14"/>
  <c r="E47" i="14"/>
  <c r="E60" i="14" s="1"/>
  <c r="D47" i="14"/>
  <c r="C47" i="14"/>
  <c r="S38" i="14"/>
  <c r="C19" i="14" s="1"/>
  <c r="S37" i="14"/>
  <c r="C18" i="14" s="1"/>
  <c r="S36" i="14"/>
  <c r="C17" i="14" s="1"/>
  <c r="S35" i="14"/>
  <c r="C16" i="14" s="1"/>
  <c r="R34" i="14"/>
  <c r="R32" i="14" s="1"/>
  <c r="Q34" i="14"/>
  <c r="P34" i="14"/>
  <c r="P32" i="14" s="1"/>
  <c r="O34" i="14"/>
  <c r="O32" i="14" s="1"/>
  <c r="N34" i="14"/>
  <c r="N32" i="14" s="1"/>
  <c r="M34" i="14"/>
  <c r="M32" i="14" s="1"/>
  <c r="L34" i="14"/>
  <c r="L32" i="14" s="1"/>
  <c r="K34" i="14"/>
  <c r="K32" i="14" s="1"/>
  <c r="J34" i="14"/>
  <c r="J32" i="14" s="1"/>
  <c r="I34" i="14"/>
  <c r="I32" i="14" s="1"/>
  <c r="H34" i="14"/>
  <c r="H32" i="14" s="1"/>
  <c r="G34" i="14"/>
  <c r="G32" i="14" s="1"/>
  <c r="F34" i="14"/>
  <c r="E34" i="14"/>
  <c r="E32" i="14" s="1"/>
  <c r="D34" i="14"/>
  <c r="D32" i="14" s="1"/>
  <c r="C34" i="14"/>
  <c r="C32" i="14" s="1"/>
  <c r="S33" i="14"/>
  <c r="Q32" i="14"/>
  <c r="F32" i="14"/>
  <c r="S31" i="14"/>
  <c r="C12" i="14" s="1"/>
  <c r="S30" i="14"/>
  <c r="S29" i="14"/>
  <c r="C10" i="14" s="1"/>
  <c r="S28" i="14"/>
  <c r="S27" i="14"/>
  <c r="R26" i="14"/>
  <c r="Q26" i="14"/>
  <c r="P26" i="14"/>
  <c r="O26" i="14"/>
  <c r="N26" i="14"/>
  <c r="M26" i="14"/>
  <c r="L26" i="14"/>
  <c r="K26" i="14"/>
  <c r="J26" i="14"/>
  <c r="I26" i="14"/>
  <c r="H26" i="14"/>
  <c r="G26" i="14"/>
  <c r="F26" i="14"/>
  <c r="E26" i="14"/>
  <c r="D26" i="14"/>
  <c r="C26" i="14"/>
  <c r="I19" i="14"/>
  <c r="H19" i="14"/>
  <c r="G19" i="14"/>
  <c r="I18" i="14"/>
  <c r="H18" i="14"/>
  <c r="G18" i="14"/>
  <c r="D18" i="14"/>
  <c r="I17" i="14"/>
  <c r="I15" i="14" s="1"/>
  <c r="H17" i="14"/>
  <c r="G17" i="14"/>
  <c r="I16" i="14"/>
  <c r="H16" i="14"/>
  <c r="G16" i="14"/>
  <c r="E16" i="14"/>
  <c r="I14" i="14"/>
  <c r="H14" i="14"/>
  <c r="G14" i="14"/>
  <c r="I12" i="14"/>
  <c r="H12" i="14"/>
  <c r="G12" i="14"/>
  <c r="I11" i="14"/>
  <c r="H11" i="14"/>
  <c r="G11" i="14"/>
  <c r="I10" i="14"/>
  <c r="H10" i="14"/>
  <c r="G10" i="14"/>
  <c r="E10" i="14"/>
  <c r="I9" i="14"/>
  <c r="H9" i="14"/>
  <c r="G9" i="14"/>
  <c r="C9" i="14"/>
  <c r="I8" i="14"/>
  <c r="H8" i="14"/>
  <c r="J8" i="14" s="1"/>
  <c r="G8" i="14"/>
  <c r="C8" i="14"/>
  <c r="F52" i="13"/>
  <c r="F51" i="13"/>
  <c r="E50" i="13"/>
  <c r="D50" i="13"/>
  <c r="C50" i="13"/>
  <c r="D43" i="13"/>
  <c r="C43" i="13"/>
  <c r="G38" i="13"/>
  <c r="F38" i="13"/>
  <c r="E38" i="13"/>
  <c r="D38" i="13"/>
  <c r="C38" i="13"/>
  <c r="H37" i="13"/>
  <c r="D15" i="13" s="1"/>
  <c r="H36" i="13"/>
  <c r="H35" i="13"/>
  <c r="H34" i="13"/>
  <c r="D12" i="13" s="1"/>
  <c r="H33" i="13"/>
  <c r="H38" i="13" s="1"/>
  <c r="N27" i="13"/>
  <c r="M27" i="13"/>
  <c r="L27" i="13"/>
  <c r="K27" i="13"/>
  <c r="J27" i="13"/>
  <c r="I27" i="13"/>
  <c r="H27" i="13"/>
  <c r="G27" i="13"/>
  <c r="F27" i="13"/>
  <c r="E27" i="13"/>
  <c r="D27" i="13"/>
  <c r="C27" i="13"/>
  <c r="O26" i="13"/>
  <c r="C15" i="13" s="1"/>
  <c r="O25" i="13"/>
  <c r="C14" i="13" s="1"/>
  <c r="E14" i="13" s="1"/>
  <c r="O24" i="13"/>
  <c r="C13" i="13" s="1"/>
  <c r="O23" i="13"/>
  <c r="O22" i="13"/>
  <c r="C11" i="13" s="1"/>
  <c r="G15" i="13"/>
  <c r="F15" i="13"/>
  <c r="H15" i="13" s="1"/>
  <c r="G14" i="13"/>
  <c r="F14" i="13"/>
  <c r="H14" i="13" s="1"/>
  <c r="D14" i="13"/>
  <c r="G13" i="13"/>
  <c r="F13" i="13"/>
  <c r="H13" i="13" s="1"/>
  <c r="D29" i="30" s="1"/>
  <c r="D13" i="13"/>
  <c r="G12" i="13"/>
  <c r="F12" i="13"/>
  <c r="H12" i="13" s="1"/>
  <c r="D28" i="30" s="1"/>
  <c r="C12" i="13"/>
  <c r="G11" i="13"/>
  <c r="F11" i="13"/>
  <c r="H43" i="12"/>
  <c r="H42" i="12"/>
  <c r="D13" i="12" s="1"/>
  <c r="H41" i="12"/>
  <c r="D12" i="12" s="1"/>
  <c r="H40" i="12"/>
  <c r="D11" i="12" s="1"/>
  <c r="H39" i="12"/>
  <c r="D10" i="12" s="1"/>
  <c r="H38" i="12"/>
  <c r="H37" i="12"/>
  <c r="G36" i="12"/>
  <c r="G44" i="12" s="1"/>
  <c r="F36" i="12"/>
  <c r="F44" i="12" s="1"/>
  <c r="E36" i="12"/>
  <c r="E44" i="12" s="1"/>
  <c r="D36" i="12"/>
  <c r="D44" i="12" s="1"/>
  <c r="C36" i="12"/>
  <c r="C44" i="12" s="1"/>
  <c r="G29" i="12"/>
  <c r="G28" i="12"/>
  <c r="C13" i="12" s="1"/>
  <c r="E13" i="12" s="1"/>
  <c r="G27" i="12"/>
  <c r="C12" i="12" s="1"/>
  <c r="E12" i="12" s="1"/>
  <c r="G26" i="12"/>
  <c r="C11" i="12" s="1"/>
  <c r="G25" i="12"/>
  <c r="C10" i="12" s="1"/>
  <c r="G24" i="12"/>
  <c r="C9" i="12" s="1"/>
  <c r="G23" i="12"/>
  <c r="F22" i="12"/>
  <c r="F30" i="12" s="1"/>
  <c r="E22" i="12"/>
  <c r="E30" i="12" s="1"/>
  <c r="D22" i="12"/>
  <c r="D30" i="12" s="1"/>
  <c r="C22" i="12"/>
  <c r="C30" i="12" s="1"/>
  <c r="G14" i="12"/>
  <c r="F14" i="12"/>
  <c r="D14" i="12"/>
  <c r="C14" i="12"/>
  <c r="G13" i="12"/>
  <c r="F13" i="12"/>
  <c r="G12" i="12"/>
  <c r="F12" i="12"/>
  <c r="G11" i="12"/>
  <c r="F11" i="12"/>
  <c r="G10" i="12"/>
  <c r="F10" i="12"/>
  <c r="H10" i="12" s="1"/>
  <c r="E10" i="12"/>
  <c r="G9" i="12"/>
  <c r="F9" i="12"/>
  <c r="G8" i="12"/>
  <c r="F8" i="12"/>
  <c r="D8" i="12"/>
  <c r="J58" i="11"/>
  <c r="D20" i="11" s="1"/>
  <c r="J57" i="11"/>
  <c r="J56" i="11"/>
  <c r="J55" i="11"/>
  <c r="D17" i="11" s="1"/>
  <c r="J54" i="11"/>
  <c r="D16" i="11" s="1"/>
  <c r="J53" i="11"/>
  <c r="D15" i="11" s="1"/>
  <c r="J52" i="11"/>
  <c r="J51" i="11"/>
  <c r="D13" i="11" s="1"/>
  <c r="J50" i="11"/>
  <c r="D12" i="11" s="1"/>
  <c r="J49" i="11"/>
  <c r="I48" i="11"/>
  <c r="I59" i="11" s="1"/>
  <c r="H48" i="11"/>
  <c r="H59" i="11" s="1"/>
  <c r="G48" i="11"/>
  <c r="G59" i="11" s="1"/>
  <c r="F48" i="11"/>
  <c r="F59" i="11" s="1"/>
  <c r="E48" i="11"/>
  <c r="E59" i="11" s="1"/>
  <c r="D48" i="11"/>
  <c r="D59" i="11" s="1"/>
  <c r="C48" i="11"/>
  <c r="C59" i="11" s="1"/>
  <c r="J47" i="11"/>
  <c r="V36" i="11"/>
  <c r="C20" i="11" s="1"/>
  <c r="V35" i="11"/>
  <c r="C19" i="11" s="1"/>
  <c r="V34" i="11"/>
  <c r="C18" i="11" s="1"/>
  <c r="V33" i="11"/>
  <c r="C17" i="11" s="1"/>
  <c r="V32" i="11"/>
  <c r="C16" i="11" s="1"/>
  <c r="V31" i="11"/>
  <c r="C15" i="11" s="1"/>
  <c r="V30" i="11"/>
  <c r="C14" i="11" s="1"/>
  <c r="V29" i="11"/>
  <c r="C13" i="11" s="1"/>
  <c r="V28" i="11"/>
  <c r="C12" i="11" s="1"/>
  <c r="V27" i="11"/>
  <c r="U26" i="11"/>
  <c r="U37" i="11" s="1"/>
  <c r="T26" i="11"/>
  <c r="T37" i="11" s="1"/>
  <c r="S26" i="11"/>
  <c r="S37" i="11" s="1"/>
  <c r="R26" i="11"/>
  <c r="R37" i="11" s="1"/>
  <c r="Q26" i="11"/>
  <c r="Q37" i="11" s="1"/>
  <c r="P26" i="11"/>
  <c r="P37" i="11" s="1"/>
  <c r="O26" i="11"/>
  <c r="O37" i="11" s="1"/>
  <c r="N26" i="11"/>
  <c r="N37" i="11" s="1"/>
  <c r="M26" i="11"/>
  <c r="M37" i="11" s="1"/>
  <c r="L26" i="11"/>
  <c r="L37" i="11" s="1"/>
  <c r="K26" i="11"/>
  <c r="K37" i="11" s="1"/>
  <c r="J26" i="11"/>
  <c r="J37" i="11" s="1"/>
  <c r="I26" i="11"/>
  <c r="I37" i="11" s="1"/>
  <c r="H26" i="11"/>
  <c r="H37" i="11" s="1"/>
  <c r="G26" i="11"/>
  <c r="G37" i="11" s="1"/>
  <c r="F26" i="11"/>
  <c r="F37" i="11" s="1"/>
  <c r="E26" i="11"/>
  <c r="E37" i="11" s="1"/>
  <c r="D26" i="11"/>
  <c r="D37" i="11" s="1"/>
  <c r="C26" i="11"/>
  <c r="C37" i="11" s="1"/>
  <c r="V25" i="11"/>
  <c r="G20" i="11"/>
  <c r="F20" i="11"/>
  <c r="G19" i="11"/>
  <c r="F19" i="11"/>
  <c r="D19" i="11"/>
  <c r="G18" i="11"/>
  <c r="F18" i="11"/>
  <c r="D18" i="11"/>
  <c r="G17" i="11"/>
  <c r="F17" i="11"/>
  <c r="H17" i="11" s="1"/>
  <c r="G16" i="11"/>
  <c r="F16" i="11"/>
  <c r="G15" i="11"/>
  <c r="F15" i="11"/>
  <c r="G14" i="11"/>
  <c r="F14" i="11"/>
  <c r="H14" i="11" s="1"/>
  <c r="D14" i="11"/>
  <c r="G13" i="11"/>
  <c r="F13" i="11"/>
  <c r="H13" i="11" s="1"/>
  <c r="G12" i="11"/>
  <c r="F12" i="11"/>
  <c r="G11" i="11"/>
  <c r="F11" i="11"/>
  <c r="C11" i="11"/>
  <c r="G9" i="11"/>
  <c r="F9" i="11"/>
  <c r="D9" i="11"/>
  <c r="C9" i="11"/>
  <c r="H119" i="10"/>
  <c r="D40" i="10" s="1"/>
  <c r="H118" i="10"/>
  <c r="H117" i="10"/>
  <c r="D38" i="10" s="1"/>
  <c r="E38" i="10" s="1"/>
  <c r="H116" i="10"/>
  <c r="D37" i="10" s="1"/>
  <c r="H115" i="10"/>
  <c r="D36" i="10" s="1"/>
  <c r="H114" i="10"/>
  <c r="D35" i="10" s="1"/>
  <c r="H113" i="10"/>
  <c r="H112" i="10"/>
  <c r="H111" i="10"/>
  <c r="D32" i="10" s="1"/>
  <c r="H110" i="10"/>
  <c r="H109" i="10"/>
  <c r="D30" i="10" s="1"/>
  <c r="H108" i="10"/>
  <c r="D29" i="10" s="1"/>
  <c r="H107" i="10"/>
  <c r="H106" i="10"/>
  <c r="H105" i="10"/>
  <c r="G104" i="10"/>
  <c r="F104" i="10"/>
  <c r="E104" i="10"/>
  <c r="D104" i="10"/>
  <c r="C104" i="10"/>
  <c r="H103" i="10"/>
  <c r="D24" i="10" s="1"/>
  <c r="H102" i="10"/>
  <c r="H101" i="10"/>
  <c r="D22" i="10" s="1"/>
  <c r="H100" i="10"/>
  <c r="D21" i="10" s="1"/>
  <c r="H99" i="10"/>
  <c r="D20" i="10" s="1"/>
  <c r="H98" i="10"/>
  <c r="H97" i="10"/>
  <c r="D18" i="10" s="1"/>
  <c r="G96" i="10"/>
  <c r="G94" i="10" s="1"/>
  <c r="G120" i="10" s="1"/>
  <c r="F96" i="10"/>
  <c r="F94" i="10" s="1"/>
  <c r="F120" i="10" s="1"/>
  <c r="E96" i="10"/>
  <c r="E94" i="10" s="1"/>
  <c r="E120" i="10" s="1"/>
  <c r="D96" i="10"/>
  <c r="D94" i="10" s="1"/>
  <c r="C96" i="10"/>
  <c r="C94" i="10" s="1"/>
  <c r="C120" i="10" s="1"/>
  <c r="H95" i="10"/>
  <c r="D16" i="10" s="1"/>
  <c r="G91" i="10"/>
  <c r="F91" i="10"/>
  <c r="E91" i="10"/>
  <c r="D91" i="10"/>
  <c r="C91" i="10"/>
  <c r="H90" i="10"/>
  <c r="D11" i="10" s="1"/>
  <c r="H89" i="10"/>
  <c r="D10" i="10" s="1"/>
  <c r="H88" i="10"/>
  <c r="D9" i="10" s="1"/>
  <c r="H87" i="10"/>
  <c r="D8" i="10" s="1"/>
  <c r="H86" i="10"/>
  <c r="G80" i="10"/>
  <c r="G79" i="10"/>
  <c r="C39" i="10" s="1"/>
  <c r="G78" i="10"/>
  <c r="C38" i="10" s="1"/>
  <c r="G77" i="10"/>
  <c r="C37" i="10" s="1"/>
  <c r="G76" i="10"/>
  <c r="C36" i="10" s="1"/>
  <c r="G75" i="10"/>
  <c r="C35" i="10" s="1"/>
  <c r="G74" i="10"/>
  <c r="C34" i="10" s="1"/>
  <c r="G73" i="10"/>
  <c r="G72" i="10"/>
  <c r="C32" i="10" s="1"/>
  <c r="G71" i="10"/>
  <c r="C31" i="10" s="1"/>
  <c r="G70" i="10"/>
  <c r="C30" i="10" s="1"/>
  <c r="G69" i="10"/>
  <c r="C29" i="10" s="1"/>
  <c r="G68" i="10"/>
  <c r="C28" i="10" s="1"/>
  <c r="G67" i="10"/>
  <c r="G66" i="10"/>
  <c r="C26" i="10" s="1"/>
  <c r="F65" i="10"/>
  <c r="E65" i="10"/>
  <c r="D65" i="10"/>
  <c r="C65" i="10"/>
  <c r="G64" i="10"/>
  <c r="C24" i="10" s="1"/>
  <c r="G63" i="10"/>
  <c r="C23" i="10" s="1"/>
  <c r="G62" i="10"/>
  <c r="G61" i="10"/>
  <c r="C21" i="10" s="1"/>
  <c r="G60" i="10"/>
  <c r="C20" i="10" s="1"/>
  <c r="G59" i="10"/>
  <c r="G58" i="10"/>
  <c r="C18" i="10" s="1"/>
  <c r="F57" i="10"/>
  <c r="F55" i="10" s="1"/>
  <c r="E57" i="10"/>
  <c r="E55" i="10" s="1"/>
  <c r="D57" i="10"/>
  <c r="D55" i="10" s="1"/>
  <c r="C57" i="10"/>
  <c r="C55" i="10" s="1"/>
  <c r="F52" i="10"/>
  <c r="E52" i="10"/>
  <c r="D52" i="10"/>
  <c r="C52" i="10"/>
  <c r="G51" i="10"/>
  <c r="G50" i="10"/>
  <c r="C10" i="10" s="1"/>
  <c r="G49" i="10"/>
  <c r="C9" i="10" s="1"/>
  <c r="G48" i="10"/>
  <c r="G47" i="10"/>
  <c r="C7" i="10" s="1"/>
  <c r="G40" i="10"/>
  <c r="F40" i="10"/>
  <c r="C40" i="10"/>
  <c r="G39" i="10"/>
  <c r="F39" i="10"/>
  <c r="D39" i="10"/>
  <c r="G38" i="10"/>
  <c r="F38" i="10"/>
  <c r="G37" i="10"/>
  <c r="F37" i="10"/>
  <c r="G36" i="10"/>
  <c r="F36" i="10"/>
  <c r="G35" i="10"/>
  <c r="F35" i="10"/>
  <c r="G34" i="10"/>
  <c r="F34" i="10"/>
  <c r="D34" i="10"/>
  <c r="G33" i="10"/>
  <c r="F33" i="10"/>
  <c r="D33" i="10"/>
  <c r="C33" i="10"/>
  <c r="G32" i="10"/>
  <c r="F32" i="10"/>
  <c r="G31" i="10"/>
  <c r="F31" i="10"/>
  <c r="D31" i="10"/>
  <c r="G30" i="10"/>
  <c r="F30" i="10"/>
  <c r="G29" i="10"/>
  <c r="F29" i="10"/>
  <c r="G28" i="10"/>
  <c r="F28" i="10"/>
  <c r="G27" i="10"/>
  <c r="F27" i="10"/>
  <c r="D27" i="10"/>
  <c r="G26" i="10"/>
  <c r="F26" i="10"/>
  <c r="D26" i="10"/>
  <c r="G24" i="10"/>
  <c r="F24" i="10"/>
  <c r="G23" i="10"/>
  <c r="F23" i="10"/>
  <c r="D23" i="10"/>
  <c r="G22" i="10"/>
  <c r="F22" i="10"/>
  <c r="G21" i="10"/>
  <c r="F21" i="10"/>
  <c r="G20" i="10"/>
  <c r="F20" i="10"/>
  <c r="G19" i="10"/>
  <c r="F19" i="10"/>
  <c r="H19" i="10" s="1"/>
  <c r="D19" i="10"/>
  <c r="C19" i="10"/>
  <c r="G18" i="10"/>
  <c r="F18" i="10"/>
  <c r="G16" i="10"/>
  <c r="F16" i="10"/>
  <c r="C16" i="10"/>
  <c r="G11" i="10"/>
  <c r="F11" i="10"/>
  <c r="C11" i="10"/>
  <c r="G10" i="10"/>
  <c r="F10" i="10"/>
  <c r="H10" i="10" s="1"/>
  <c r="D23" i="30" s="1"/>
  <c r="G9" i="10"/>
  <c r="F9" i="10"/>
  <c r="G8" i="10"/>
  <c r="F8" i="10"/>
  <c r="G7" i="10"/>
  <c r="F7" i="10"/>
  <c r="D7" i="10"/>
  <c r="D34" i="9"/>
  <c r="C34" i="9"/>
  <c r="D23" i="9"/>
  <c r="D28" i="9" s="1"/>
  <c r="C23" i="9"/>
  <c r="C28" i="9" s="1"/>
  <c r="D14" i="9"/>
  <c r="C14" i="9"/>
  <c r="D11" i="9"/>
  <c r="C11" i="9"/>
  <c r="D8" i="9"/>
  <c r="D7" i="9" s="1"/>
  <c r="D21" i="9" s="1"/>
  <c r="C8" i="9"/>
  <c r="C7" i="9" s="1"/>
  <c r="C21" i="9" s="1"/>
  <c r="F24" i="7"/>
  <c r="E24" i="7"/>
  <c r="G24" i="7" s="1"/>
  <c r="G23" i="7"/>
  <c r="D23" i="7"/>
  <c r="G22" i="7"/>
  <c r="D22" i="7"/>
  <c r="G21" i="7"/>
  <c r="D21" i="7"/>
  <c r="G20" i="7"/>
  <c r="D20" i="7"/>
  <c r="G19" i="7"/>
  <c r="D19" i="7"/>
  <c r="G18" i="7"/>
  <c r="D18" i="7"/>
  <c r="G17" i="7"/>
  <c r="D17" i="7"/>
  <c r="G16" i="7"/>
  <c r="D16" i="7"/>
  <c r="G15" i="7"/>
  <c r="D15" i="7"/>
  <c r="G14" i="7"/>
  <c r="D14" i="7"/>
  <c r="G12" i="7"/>
  <c r="F12" i="7"/>
  <c r="E12" i="7"/>
  <c r="G11" i="7"/>
  <c r="D11" i="7"/>
  <c r="D12" i="7" s="1"/>
  <c r="G10" i="7"/>
  <c r="G9" i="7"/>
  <c r="G8" i="7"/>
  <c r="G7" i="7"/>
  <c r="G6" i="7"/>
  <c r="H35" i="6"/>
  <c r="H34" i="6"/>
  <c r="H33" i="6"/>
  <c r="H32" i="6"/>
  <c r="H31" i="6"/>
  <c r="G29" i="6"/>
  <c r="G36" i="6" s="1"/>
  <c r="F29" i="6"/>
  <c r="F36" i="6" s="1"/>
  <c r="F6" i="6" s="1"/>
  <c r="F11" i="6" s="1"/>
  <c r="E29" i="6"/>
  <c r="E36" i="6" s="1"/>
  <c r="E6" i="6" s="1"/>
  <c r="E11" i="6" s="1"/>
  <c r="D29" i="6"/>
  <c r="D36" i="6" s="1"/>
  <c r="D6" i="6" s="1"/>
  <c r="H28" i="6"/>
  <c r="H27" i="6"/>
  <c r="H26" i="6"/>
  <c r="H25" i="6"/>
  <c r="H24" i="6"/>
  <c r="H17" i="6"/>
  <c r="H15" i="6"/>
  <c r="H14" i="6"/>
  <c r="H13" i="6"/>
  <c r="D11" i="6"/>
  <c r="D18" i="6" s="1"/>
  <c r="D42" i="3" s="1"/>
  <c r="H10" i="6"/>
  <c r="H9" i="6"/>
  <c r="H8" i="6"/>
  <c r="H7" i="6"/>
  <c r="I66" i="5"/>
  <c r="F66" i="5"/>
  <c r="I65" i="5"/>
  <c r="F65" i="5"/>
  <c r="I64" i="5"/>
  <c r="F64" i="5"/>
  <c r="H63" i="5"/>
  <c r="G63" i="5"/>
  <c r="E63" i="5"/>
  <c r="D63" i="5"/>
  <c r="I62" i="5"/>
  <c r="F62" i="5"/>
  <c r="I61" i="5"/>
  <c r="F61" i="5"/>
  <c r="I60" i="5"/>
  <c r="F60" i="5"/>
  <c r="I59" i="5"/>
  <c r="E59" i="5"/>
  <c r="E58" i="5" s="1"/>
  <c r="D59" i="5"/>
  <c r="D58" i="5" s="1"/>
  <c r="H58" i="5"/>
  <c r="G58" i="5"/>
  <c r="E56" i="5"/>
  <c r="I55" i="5"/>
  <c r="F55" i="5"/>
  <c r="I54" i="5"/>
  <c r="F54" i="5"/>
  <c r="I53" i="5"/>
  <c r="F53" i="5"/>
  <c r="H52" i="5"/>
  <c r="H56" i="5" s="1"/>
  <c r="G52" i="5"/>
  <c r="G56" i="5" s="1"/>
  <c r="E52" i="5"/>
  <c r="D52" i="5"/>
  <c r="D56" i="5" s="1"/>
  <c r="I51" i="5"/>
  <c r="F51" i="5"/>
  <c r="I50" i="5"/>
  <c r="F50" i="5"/>
  <c r="I49" i="5"/>
  <c r="F49" i="5"/>
  <c r="I48" i="5"/>
  <c r="F48" i="5"/>
  <c r="I47" i="5"/>
  <c r="F47" i="5"/>
  <c r="I46" i="5"/>
  <c r="F46" i="5"/>
  <c r="I45" i="5"/>
  <c r="F45" i="5"/>
  <c r="I44" i="5"/>
  <c r="F44" i="5"/>
  <c r="I43" i="5"/>
  <c r="F43" i="5"/>
  <c r="H41" i="5"/>
  <c r="G41" i="5"/>
  <c r="E41" i="5"/>
  <c r="D41" i="5"/>
  <c r="I40" i="5"/>
  <c r="F40" i="5"/>
  <c r="I39" i="5"/>
  <c r="F39" i="5"/>
  <c r="I38" i="5"/>
  <c r="F38" i="5"/>
  <c r="I37" i="5"/>
  <c r="F37" i="5"/>
  <c r="I36" i="5"/>
  <c r="F36" i="5"/>
  <c r="I35" i="5"/>
  <c r="F35" i="5"/>
  <c r="I34" i="5"/>
  <c r="F34" i="5"/>
  <c r="I33" i="5"/>
  <c r="F33" i="5"/>
  <c r="I32" i="5"/>
  <c r="F32" i="5"/>
  <c r="I31" i="5"/>
  <c r="F31" i="5"/>
  <c r="I30" i="5"/>
  <c r="F30" i="5"/>
  <c r="I29" i="5"/>
  <c r="F29" i="5"/>
  <c r="I28" i="5"/>
  <c r="F28" i="5"/>
  <c r="I27" i="5"/>
  <c r="F27" i="5"/>
  <c r="I26" i="5"/>
  <c r="F26" i="5"/>
  <c r="I23" i="5"/>
  <c r="F23" i="5"/>
  <c r="I22" i="5"/>
  <c r="F22" i="5"/>
  <c r="I21" i="5"/>
  <c r="F21" i="5"/>
  <c r="I20" i="5"/>
  <c r="F20" i="5"/>
  <c r="I19" i="5"/>
  <c r="F19" i="5"/>
  <c r="I18" i="5"/>
  <c r="F18" i="5"/>
  <c r="H17" i="5"/>
  <c r="G17" i="5"/>
  <c r="E17" i="5"/>
  <c r="D17" i="5"/>
  <c r="I16" i="5"/>
  <c r="F16" i="5"/>
  <c r="I15" i="5"/>
  <c r="F15" i="5"/>
  <c r="I14" i="5"/>
  <c r="F14" i="5"/>
  <c r="I13" i="5"/>
  <c r="F13" i="5"/>
  <c r="I12" i="5"/>
  <c r="F12" i="5"/>
  <c r="I11" i="5"/>
  <c r="F11" i="5"/>
  <c r="I10" i="5"/>
  <c r="F10" i="5"/>
  <c r="I9" i="5"/>
  <c r="F9" i="5"/>
  <c r="I8" i="5"/>
  <c r="F8" i="5"/>
  <c r="H7" i="5"/>
  <c r="G7" i="5"/>
  <c r="E7" i="5"/>
  <c r="D7" i="5"/>
  <c r="G32" i="4"/>
  <c r="E32" i="4"/>
  <c r="D32" i="4"/>
  <c r="E31" i="4"/>
  <c r="F31" i="4" s="1"/>
  <c r="D31" i="4"/>
  <c r="G30" i="4"/>
  <c r="E30" i="4"/>
  <c r="D30" i="4"/>
  <c r="G28" i="4"/>
  <c r="E28" i="4"/>
  <c r="D28" i="4"/>
  <c r="G27" i="4"/>
  <c r="E27" i="4"/>
  <c r="D27" i="4"/>
  <c r="E26" i="4"/>
  <c r="G22" i="4"/>
  <c r="E22" i="4"/>
  <c r="D22" i="4"/>
  <c r="G21" i="4"/>
  <c r="E21" i="4"/>
  <c r="D21" i="4"/>
  <c r="G18" i="4"/>
  <c r="E18" i="4"/>
  <c r="D18" i="4"/>
  <c r="E17" i="4"/>
  <c r="D17" i="4"/>
  <c r="G16" i="4"/>
  <c r="E16" i="4"/>
  <c r="D16" i="4"/>
  <c r="E15" i="4"/>
  <c r="D13" i="4"/>
  <c r="G10" i="4"/>
  <c r="E10" i="4"/>
  <c r="D10" i="4"/>
  <c r="F9" i="4"/>
  <c r="E43" i="3"/>
  <c r="E42" i="3"/>
  <c r="E38" i="3"/>
  <c r="E30" i="3"/>
  <c r="E27" i="3"/>
  <c r="E26" i="3"/>
  <c r="E24" i="3"/>
  <c r="G6" i="6" l="1"/>
  <c r="G11" i="6" s="1"/>
  <c r="G18" i="6" s="1"/>
  <c r="D44" i="3" s="1"/>
  <c r="E44" i="3"/>
  <c r="F16" i="13"/>
  <c r="F16" i="15"/>
  <c r="F20" i="17"/>
  <c r="E14" i="12"/>
  <c r="H29" i="6"/>
  <c r="H36" i="6" s="1"/>
  <c r="H16" i="10"/>
  <c r="H21" i="10"/>
  <c r="H12" i="11"/>
  <c r="H12" i="12"/>
  <c r="G16" i="13"/>
  <c r="J17" i="15"/>
  <c r="E16" i="25"/>
  <c r="E81" i="10"/>
  <c r="F13" i="16"/>
  <c r="F63" i="5"/>
  <c r="O27" i="13"/>
  <c r="H9" i="19"/>
  <c r="D50" i="30"/>
  <c r="E19" i="10"/>
  <c r="H32" i="10"/>
  <c r="H40" i="10"/>
  <c r="C81" i="10"/>
  <c r="E35" i="10"/>
  <c r="E18" i="11"/>
  <c r="H9" i="12"/>
  <c r="H13" i="12"/>
  <c r="J18" i="15"/>
  <c r="L22" i="16"/>
  <c r="D15" i="4"/>
  <c r="C18" i="28" s="1"/>
  <c r="C7" i="30"/>
  <c r="F81" i="10"/>
  <c r="G20" i="15"/>
  <c r="C35" i="17"/>
  <c r="D33" i="22"/>
  <c r="E11" i="10"/>
  <c r="C24" i="30" s="1"/>
  <c r="E16" i="10"/>
  <c r="V26" i="11"/>
  <c r="J60" i="14"/>
  <c r="J16" i="15"/>
  <c r="J13" i="18"/>
  <c r="E18" i="3" s="1"/>
  <c r="H52" i="25"/>
  <c r="H49" i="25" s="1"/>
  <c r="F66" i="25"/>
  <c r="G24" i="4" s="1"/>
  <c r="J19" i="15"/>
  <c r="E15" i="13"/>
  <c r="H15" i="11"/>
  <c r="H20" i="11"/>
  <c r="H11" i="12"/>
  <c r="D11" i="13"/>
  <c r="D16" i="13" s="1"/>
  <c r="F50" i="13"/>
  <c r="I55" i="25"/>
  <c r="E52" i="25"/>
  <c r="D62" i="30"/>
  <c r="E35" i="17"/>
  <c r="D35" i="17"/>
  <c r="H35" i="17"/>
  <c r="I35" i="17"/>
  <c r="C45" i="17"/>
  <c r="J20" i="17"/>
  <c r="D34" i="30" s="1"/>
  <c r="C55" i="17"/>
  <c r="L24" i="16"/>
  <c r="L15" i="16"/>
  <c r="L17" i="16"/>
  <c r="L21" i="16"/>
  <c r="L16" i="16"/>
  <c r="G13" i="16"/>
  <c r="L25" i="16"/>
  <c r="K18" i="16"/>
  <c r="Q58" i="16"/>
  <c r="H21" i="16"/>
  <c r="H24" i="16"/>
  <c r="J13" i="16"/>
  <c r="J18" i="16" s="1"/>
  <c r="L20" i="16"/>
  <c r="L23" i="16"/>
  <c r="H22" i="16"/>
  <c r="C12" i="29"/>
  <c r="E24" i="25"/>
  <c r="D23" i="25"/>
  <c r="E25" i="4" s="1"/>
  <c r="F22" i="4"/>
  <c r="F55" i="25"/>
  <c r="E49" i="25"/>
  <c r="E13" i="25"/>
  <c r="C80" i="30" s="1"/>
  <c r="K52" i="25"/>
  <c r="K49" i="25" s="1"/>
  <c r="C66" i="25"/>
  <c r="D24" i="4" s="1"/>
  <c r="F24" i="4" s="1"/>
  <c r="E62" i="25"/>
  <c r="E46" i="25"/>
  <c r="E43" i="25" s="1"/>
  <c r="E59" i="25"/>
  <c r="E66" i="25" s="1"/>
  <c r="H46" i="25"/>
  <c r="H43" i="25" s="1"/>
  <c r="D80" i="30"/>
  <c r="G29" i="4"/>
  <c r="E27" i="25"/>
  <c r="E23" i="25" s="1"/>
  <c r="E31" i="25"/>
  <c r="C88" i="30" s="1"/>
  <c r="J55" i="25"/>
  <c r="C9" i="28"/>
  <c r="D14" i="4"/>
  <c r="E25" i="23"/>
  <c r="C67" i="30" s="1"/>
  <c r="G15" i="4"/>
  <c r="D67" i="30"/>
  <c r="E12" i="23"/>
  <c r="C66" i="30" s="1"/>
  <c r="I33" i="22"/>
  <c r="G33" i="22"/>
  <c r="E30" i="22"/>
  <c r="H30" i="22"/>
  <c r="H27" i="22" s="1"/>
  <c r="D8" i="4"/>
  <c r="F8" i="4" s="1"/>
  <c r="F33" i="22"/>
  <c r="E39" i="22"/>
  <c r="F12" i="4" s="1"/>
  <c r="K24" i="22"/>
  <c r="K21" i="22" s="1"/>
  <c r="D60" i="30"/>
  <c r="K27" i="22"/>
  <c r="E24" i="22"/>
  <c r="E21" i="22" s="1"/>
  <c r="E27" i="22"/>
  <c r="C45" i="22"/>
  <c r="D26" i="3"/>
  <c r="C14" i="28"/>
  <c r="E33" i="3"/>
  <c r="I11" i="20"/>
  <c r="I16" i="20"/>
  <c r="I19" i="20"/>
  <c r="C43" i="30" s="1"/>
  <c r="J12" i="19"/>
  <c r="J14" i="19"/>
  <c r="F13" i="19"/>
  <c r="J13" i="19"/>
  <c r="J7" i="19"/>
  <c r="J8" i="19"/>
  <c r="F10" i="19"/>
  <c r="I9" i="19"/>
  <c r="I17" i="19" s="1"/>
  <c r="J11" i="19"/>
  <c r="F16" i="19"/>
  <c r="F14" i="19"/>
  <c r="J16" i="19"/>
  <c r="F15" i="19"/>
  <c r="J15" i="19"/>
  <c r="F7" i="19"/>
  <c r="F13" i="18"/>
  <c r="J9" i="14"/>
  <c r="G7" i="14"/>
  <c r="K60" i="14"/>
  <c r="H60" i="14"/>
  <c r="P60" i="14"/>
  <c r="J19" i="14"/>
  <c r="M39" i="14"/>
  <c r="Q39" i="14"/>
  <c r="D9" i="14"/>
  <c r="J16" i="14"/>
  <c r="F39" i="14"/>
  <c r="N39" i="14"/>
  <c r="D39" i="14"/>
  <c r="L39" i="14"/>
  <c r="M60" i="14"/>
  <c r="O39" i="14"/>
  <c r="C60" i="14"/>
  <c r="F19" i="14"/>
  <c r="N60" i="14"/>
  <c r="F10" i="14"/>
  <c r="I7" i="14"/>
  <c r="J12" i="14"/>
  <c r="I13" i="14"/>
  <c r="H15" i="14"/>
  <c r="H13" i="14" s="1"/>
  <c r="L60" i="14"/>
  <c r="J18" i="14"/>
  <c r="P39" i="14"/>
  <c r="E39" i="14"/>
  <c r="J39" i="14"/>
  <c r="R39" i="14"/>
  <c r="O60" i="14"/>
  <c r="J10" i="14"/>
  <c r="F18" i="14"/>
  <c r="C39" i="14"/>
  <c r="G39" i="14"/>
  <c r="S34" i="14"/>
  <c r="S32" i="14" s="1"/>
  <c r="H14" i="12"/>
  <c r="F7" i="12"/>
  <c r="E11" i="12"/>
  <c r="G10" i="11"/>
  <c r="E13" i="11"/>
  <c r="E17" i="11"/>
  <c r="E9" i="11"/>
  <c r="H11" i="11"/>
  <c r="H10" i="11" s="1"/>
  <c r="E14" i="11"/>
  <c r="H19" i="11"/>
  <c r="E15" i="11"/>
  <c r="H18" i="11"/>
  <c r="V37" i="11"/>
  <c r="C21" i="28" s="1"/>
  <c r="E19" i="11"/>
  <c r="H16" i="11"/>
  <c r="E12" i="11"/>
  <c r="E16" i="11"/>
  <c r="H23" i="10"/>
  <c r="H24" i="10"/>
  <c r="H31" i="10"/>
  <c r="E31" i="10"/>
  <c r="H27" i="10"/>
  <c r="H29" i="10"/>
  <c r="H8" i="10"/>
  <c r="D21" i="30" s="1"/>
  <c r="G17" i="10"/>
  <c r="G15" i="10" s="1"/>
  <c r="H30" i="10"/>
  <c r="H33" i="10"/>
  <c r="E36" i="10"/>
  <c r="H38" i="10"/>
  <c r="E33" i="10"/>
  <c r="H37" i="10"/>
  <c r="H26" i="10"/>
  <c r="H34" i="10"/>
  <c r="D81" i="10"/>
  <c r="E21" i="10"/>
  <c r="E30" i="10"/>
  <c r="H39" i="10"/>
  <c r="H20" i="10"/>
  <c r="H22" i="10"/>
  <c r="G25" i="10"/>
  <c r="H35" i="10"/>
  <c r="H36" i="10"/>
  <c r="E40" i="10"/>
  <c r="E20" i="10"/>
  <c r="F12" i="10"/>
  <c r="G12" i="10"/>
  <c r="H11" i="10"/>
  <c r="D24" i="30" s="1"/>
  <c r="E23" i="10"/>
  <c r="E24" i="10"/>
  <c r="H28" i="10"/>
  <c r="E32" i="10"/>
  <c r="H96" i="10"/>
  <c r="H94" i="10" s="1"/>
  <c r="E29" i="10"/>
  <c r="D24" i="7"/>
  <c r="C24" i="29"/>
  <c r="C25" i="29" s="1"/>
  <c r="I17" i="5"/>
  <c r="E28" i="29"/>
  <c r="H24" i="5"/>
  <c r="H57" i="5" s="1"/>
  <c r="F41" i="5"/>
  <c r="I63" i="5"/>
  <c r="D28" i="29"/>
  <c r="D29" i="29" s="1"/>
  <c r="D24" i="5"/>
  <c r="D57" i="5" s="1"/>
  <c r="I58" i="5"/>
  <c r="F28" i="4"/>
  <c r="F10" i="4"/>
  <c r="F15" i="4"/>
  <c r="F30" i="4"/>
  <c r="C24" i="28" s="1"/>
  <c r="F16" i="4"/>
  <c r="F18" i="4"/>
  <c r="G13" i="4"/>
  <c r="F45" i="22"/>
  <c r="F26" i="4"/>
  <c r="E42" i="22"/>
  <c r="C70" i="30" s="1"/>
  <c r="I7" i="21"/>
  <c r="C13" i="28" s="1"/>
  <c r="D35" i="9"/>
  <c r="E6" i="3" s="1"/>
  <c r="E26" i="10"/>
  <c r="J14" i="14"/>
  <c r="D12" i="10"/>
  <c r="E7" i="10"/>
  <c r="D28" i="10"/>
  <c r="E28" i="10" s="1"/>
  <c r="H104" i="10"/>
  <c r="C9" i="19"/>
  <c r="C14" i="14"/>
  <c r="E12" i="16"/>
  <c r="H6" i="6"/>
  <c r="H11" i="6" s="1"/>
  <c r="D17" i="10"/>
  <c r="D15" i="10" s="1"/>
  <c r="C15" i="14"/>
  <c r="L14" i="16"/>
  <c r="L13" i="16" s="1"/>
  <c r="I20" i="15"/>
  <c r="J15" i="15"/>
  <c r="H16" i="16"/>
  <c r="D35" i="3"/>
  <c r="D18" i="3"/>
  <c r="C35" i="30"/>
  <c r="H7" i="14"/>
  <c r="J11" i="14"/>
  <c r="S30" i="15"/>
  <c r="C15" i="15"/>
  <c r="C10" i="11"/>
  <c r="C21" i="11" s="1"/>
  <c r="C41" i="30"/>
  <c r="D24" i="3"/>
  <c r="E10" i="10"/>
  <c r="C23" i="30" s="1"/>
  <c r="E12" i="19"/>
  <c r="E9" i="19" s="1"/>
  <c r="Q44" i="19"/>
  <c r="Q52" i="19" s="1"/>
  <c r="F18" i="15"/>
  <c r="E15" i="16"/>
  <c r="S34" i="16"/>
  <c r="S39" i="16" s="1"/>
  <c r="I8" i="20"/>
  <c r="D25" i="3" s="1"/>
  <c r="D42" i="30"/>
  <c r="E25" i="3"/>
  <c r="F13" i="4"/>
  <c r="C22" i="10"/>
  <c r="E22" i="10" s="1"/>
  <c r="G57" i="10"/>
  <c r="G55" i="10" s="1"/>
  <c r="E9" i="14"/>
  <c r="F9" i="14" s="1"/>
  <c r="Q47" i="14"/>
  <c r="E17" i="14"/>
  <c r="E15" i="14" s="1"/>
  <c r="E13" i="14" s="1"/>
  <c r="Q55" i="14"/>
  <c r="Q53" i="14" s="1"/>
  <c r="D17" i="3"/>
  <c r="C34" i="30"/>
  <c r="D36" i="3"/>
  <c r="F25" i="10"/>
  <c r="F23" i="16"/>
  <c r="H23" i="16" s="1"/>
  <c r="I65" i="16"/>
  <c r="D120" i="10"/>
  <c r="G7" i="12"/>
  <c r="G15" i="12" s="1"/>
  <c r="H8" i="12"/>
  <c r="H7" i="12" s="1"/>
  <c r="H15" i="12" s="1"/>
  <c r="E10" i="3" s="1"/>
  <c r="J6" i="19"/>
  <c r="I19" i="21"/>
  <c r="D17" i="21"/>
  <c r="G14" i="4"/>
  <c r="D69" i="30"/>
  <c r="C81" i="30"/>
  <c r="C33" i="22"/>
  <c r="F32" i="4"/>
  <c r="H9" i="10"/>
  <c r="D22" i="30" s="1"/>
  <c r="J48" i="11"/>
  <c r="J59" i="11" s="1"/>
  <c r="D11" i="11"/>
  <c r="D10" i="11" s="1"/>
  <c r="D21" i="11" s="1"/>
  <c r="F15" i="12"/>
  <c r="C11" i="14"/>
  <c r="F11" i="14" s="1"/>
  <c r="S26" i="14"/>
  <c r="H17" i="16"/>
  <c r="C18" i="23"/>
  <c r="C35" i="9"/>
  <c r="D6" i="3" s="1"/>
  <c r="H11" i="13"/>
  <c r="F12" i="14"/>
  <c r="F19" i="15"/>
  <c r="F18" i="23"/>
  <c r="F21" i="4"/>
  <c r="E12" i="13"/>
  <c r="C28" i="30" s="1"/>
  <c r="H39" i="14"/>
  <c r="C68" i="30"/>
  <c r="E8" i="23"/>
  <c r="E18" i="23" s="1"/>
  <c r="D20" i="25"/>
  <c r="D36" i="25" s="1"/>
  <c r="D34" i="3"/>
  <c r="L12" i="16"/>
  <c r="H17" i="19"/>
  <c r="G9" i="19"/>
  <c r="G17" i="19" s="1"/>
  <c r="J10" i="19"/>
  <c r="F29" i="4"/>
  <c r="G65" i="10"/>
  <c r="C27" i="10"/>
  <c r="H91" i="10"/>
  <c r="T25" i="19"/>
  <c r="T33" i="19" s="1"/>
  <c r="E6" i="19"/>
  <c r="D45" i="22"/>
  <c r="E12" i="4"/>
  <c r="D9" i="12"/>
  <c r="D7" i="12" s="1"/>
  <c r="D15" i="12" s="1"/>
  <c r="H36" i="12"/>
  <c r="H44" i="12" s="1"/>
  <c r="E13" i="13"/>
  <c r="C29" i="30" s="1"/>
  <c r="K39" i="14"/>
  <c r="C8" i="12"/>
  <c r="G22" i="12"/>
  <c r="G30" i="12" s="1"/>
  <c r="C22" i="28" s="1"/>
  <c r="K43" i="25"/>
  <c r="D26" i="28"/>
  <c r="C8" i="10"/>
  <c r="G52" i="10"/>
  <c r="E9" i="12"/>
  <c r="C51" i="30"/>
  <c r="D33" i="3"/>
  <c r="C55" i="25"/>
  <c r="F7" i="5"/>
  <c r="E9" i="10"/>
  <c r="C22" i="30" s="1"/>
  <c r="Q43" i="15"/>
  <c r="D55" i="25"/>
  <c r="I7" i="5"/>
  <c r="I24" i="5" s="1"/>
  <c r="G24" i="5"/>
  <c r="G57" i="5" s="1"/>
  <c r="I41" i="5"/>
  <c r="H7" i="10"/>
  <c r="E20" i="11"/>
  <c r="J17" i="14"/>
  <c r="J15" i="14" s="1"/>
  <c r="G15" i="14"/>
  <c r="G13" i="14" s="1"/>
  <c r="E45" i="3"/>
  <c r="F17" i="4"/>
  <c r="E18" i="10"/>
  <c r="G21" i="11"/>
  <c r="F8" i="14"/>
  <c r="I26" i="16"/>
  <c r="Q63" i="16"/>
  <c r="G11" i="16"/>
  <c r="D49" i="30"/>
  <c r="I26" i="21"/>
  <c r="F23" i="25"/>
  <c r="C14" i="30"/>
  <c r="F59" i="5"/>
  <c r="F58" i="5" s="1"/>
  <c r="H18" i="10"/>
  <c r="F17" i="10"/>
  <c r="F15" i="10" s="1"/>
  <c r="E34" i="10"/>
  <c r="F10" i="11"/>
  <c r="F21" i="11" s="1"/>
  <c r="D7" i="14"/>
  <c r="D60" i="14"/>
  <c r="H20" i="15"/>
  <c r="S41" i="16"/>
  <c r="S47" i="16" s="1"/>
  <c r="E25" i="16" s="1"/>
  <c r="F12" i="16"/>
  <c r="F18" i="16" s="1"/>
  <c r="I63" i="16"/>
  <c r="C6" i="19"/>
  <c r="D14" i="30"/>
  <c r="H14" i="16"/>
  <c r="G55" i="25"/>
  <c r="E12" i="26"/>
  <c r="C72" i="30" s="1"/>
  <c r="F27" i="4"/>
  <c r="E24" i="5"/>
  <c r="E57" i="5" s="1"/>
  <c r="F17" i="5"/>
  <c r="I52" i="5"/>
  <c r="I56" i="5" s="1"/>
  <c r="H9" i="11"/>
  <c r="E11" i="13"/>
  <c r="C16" i="13"/>
  <c r="D12" i="19"/>
  <c r="F12" i="19" s="1"/>
  <c r="I44" i="19"/>
  <c r="I52" i="19" s="1"/>
  <c r="C56" i="30"/>
  <c r="E28" i="24"/>
  <c r="E37" i="10"/>
  <c r="I39" i="14"/>
  <c r="F60" i="14"/>
  <c r="I55" i="14"/>
  <c r="I53" i="14" s="1"/>
  <c r="I60" i="14" s="1"/>
  <c r="D16" i="14"/>
  <c r="F16" i="14" s="1"/>
  <c r="J33" i="22"/>
  <c r="C62" i="30"/>
  <c r="D14" i="14"/>
  <c r="G60" i="14"/>
  <c r="F17" i="15"/>
  <c r="F11" i="19"/>
  <c r="H24" i="22"/>
  <c r="H21" i="22" s="1"/>
  <c r="F52" i="5"/>
  <c r="F56" i="5" s="1"/>
  <c r="I13" i="16"/>
  <c r="I18" i="16" s="1"/>
  <c r="F35" i="17"/>
  <c r="E39" i="10"/>
  <c r="Q65" i="16"/>
  <c r="G35" i="17"/>
  <c r="C23" i="25"/>
  <c r="E17" i="24"/>
  <c r="C16" i="28" s="1"/>
  <c r="J26" i="16"/>
  <c r="K26" i="16"/>
  <c r="C25" i="28"/>
  <c r="K55" i="25" l="1"/>
  <c r="E20" i="25"/>
  <c r="C86" i="30" s="1"/>
  <c r="C83" i="30" s="1"/>
  <c r="L26" i="16"/>
  <c r="H21" i="11"/>
  <c r="E9" i="3" s="1"/>
  <c r="J9" i="19"/>
  <c r="C69" i="30"/>
  <c r="E36" i="3"/>
  <c r="E39" i="3" s="1"/>
  <c r="G20" i="14"/>
  <c r="F14" i="4"/>
  <c r="E17" i="3"/>
  <c r="D35" i="30"/>
  <c r="E55" i="25"/>
  <c r="C79" i="30" s="1"/>
  <c r="C92" i="30" s="1"/>
  <c r="L18" i="16"/>
  <c r="J20" i="15"/>
  <c r="G18" i="16"/>
  <c r="E36" i="25"/>
  <c r="H55" i="25"/>
  <c r="E23" i="4" s="1"/>
  <c r="H33" i="22"/>
  <c r="C61" i="30" s="1"/>
  <c r="C74" i="30" s="1"/>
  <c r="E33" i="22"/>
  <c r="D11" i="4" s="1"/>
  <c r="D19" i="4" s="1"/>
  <c r="K33" i="22"/>
  <c r="C46" i="30"/>
  <c r="C42" i="30"/>
  <c r="D9" i="19"/>
  <c r="D17" i="19" s="1"/>
  <c r="F9" i="19"/>
  <c r="I20" i="14"/>
  <c r="J7" i="14"/>
  <c r="Q60" i="14"/>
  <c r="H20" i="14"/>
  <c r="C7" i="14"/>
  <c r="D15" i="14"/>
  <c r="D13" i="14" s="1"/>
  <c r="D20" i="14" s="1"/>
  <c r="J13" i="14"/>
  <c r="J20" i="14" s="1"/>
  <c r="G41" i="10"/>
  <c r="H120" i="10"/>
  <c r="H25" i="10"/>
  <c r="H17" i="10"/>
  <c r="H15" i="10" s="1"/>
  <c r="G81" i="10"/>
  <c r="C20" i="28" s="1"/>
  <c r="D25" i="10"/>
  <c r="D41" i="10" s="1"/>
  <c r="C8" i="28"/>
  <c r="D39" i="3"/>
  <c r="E45" i="22"/>
  <c r="E16" i="3"/>
  <c r="D33" i="30"/>
  <c r="H25" i="16"/>
  <c r="E26" i="16"/>
  <c r="C49" i="30"/>
  <c r="D30" i="3"/>
  <c r="C50" i="30"/>
  <c r="F15" i="15"/>
  <c r="F20" i="15" s="1"/>
  <c r="C20" i="15"/>
  <c r="C17" i="19"/>
  <c r="F6" i="19"/>
  <c r="F17" i="19" s="1"/>
  <c r="D20" i="30"/>
  <c r="D19" i="30" s="1"/>
  <c r="H12" i="10"/>
  <c r="H12" i="16"/>
  <c r="D27" i="30"/>
  <c r="D26" i="30" s="1"/>
  <c r="H16" i="13"/>
  <c r="E13" i="3" s="1"/>
  <c r="F14" i="14"/>
  <c r="C13" i="14"/>
  <c r="C27" i="30"/>
  <c r="C26" i="30" s="1"/>
  <c r="E16" i="13"/>
  <c r="D13" i="3" s="1"/>
  <c r="E7" i="14"/>
  <c r="E20" i="14" s="1"/>
  <c r="I57" i="5"/>
  <c r="G20" i="16"/>
  <c r="G26" i="16" s="1"/>
  <c r="Q71" i="16"/>
  <c r="E33" i="4"/>
  <c r="I71" i="16"/>
  <c r="F20" i="16"/>
  <c r="F7" i="14"/>
  <c r="E8" i="10"/>
  <c r="C21" i="30" s="1"/>
  <c r="C12" i="10"/>
  <c r="D40" i="30"/>
  <c r="D57" i="30" s="1"/>
  <c r="C17" i="10"/>
  <c r="C15" i="10" s="1"/>
  <c r="G23" i="4"/>
  <c r="D79" i="30"/>
  <c r="D16" i="21"/>
  <c r="I17" i="21"/>
  <c r="F41" i="10"/>
  <c r="C25" i="10"/>
  <c r="E27" i="10"/>
  <c r="E25" i="10" s="1"/>
  <c r="C20" i="30"/>
  <c r="H11" i="16"/>
  <c r="F24" i="5"/>
  <c r="F57" i="5" s="1"/>
  <c r="E8" i="12"/>
  <c r="E7" i="12" s="1"/>
  <c r="E15" i="12" s="1"/>
  <c r="D10" i="3" s="1"/>
  <c r="C7" i="12"/>
  <c r="C15" i="12" s="1"/>
  <c r="C23" i="28"/>
  <c r="E13" i="16"/>
  <c r="E18" i="16" s="1"/>
  <c r="H15" i="16"/>
  <c r="H13" i="16" s="1"/>
  <c r="G25" i="4"/>
  <c r="F20" i="25"/>
  <c r="F17" i="14"/>
  <c r="F15" i="14" s="1"/>
  <c r="D25" i="4"/>
  <c r="F25" i="4" s="1"/>
  <c r="C20" i="25"/>
  <c r="C36" i="25" s="1"/>
  <c r="E17" i="19"/>
  <c r="E17" i="10"/>
  <c r="E15" i="10" s="1"/>
  <c r="S39" i="14"/>
  <c r="D32" i="30"/>
  <c r="E15" i="3"/>
  <c r="J17" i="19"/>
  <c r="E11" i="11"/>
  <c r="E10" i="11" s="1"/>
  <c r="E21" i="11" s="1"/>
  <c r="D9" i="3" s="1"/>
  <c r="D23" i="4" l="1"/>
  <c r="F23" i="4" s="1"/>
  <c r="E11" i="4"/>
  <c r="H41" i="10"/>
  <c r="E8" i="3" s="1"/>
  <c r="D61" i="30"/>
  <c r="D74" i="30" s="1"/>
  <c r="G11" i="4"/>
  <c r="G19" i="4" s="1"/>
  <c r="C20" i="14"/>
  <c r="D31" i="30"/>
  <c r="E14" i="3"/>
  <c r="C41" i="10"/>
  <c r="F33" i="4"/>
  <c r="D33" i="4"/>
  <c r="D35" i="4" s="1"/>
  <c r="E16" i="6" s="1"/>
  <c r="D86" i="30"/>
  <c r="D83" i="30" s="1"/>
  <c r="D92" i="30" s="1"/>
  <c r="F36" i="25"/>
  <c r="D36" i="30"/>
  <c r="E19" i="3"/>
  <c r="C32" i="30"/>
  <c r="D15" i="3"/>
  <c r="F11" i="4"/>
  <c r="E19" i="4"/>
  <c r="G33" i="4"/>
  <c r="D30" i="30"/>
  <c r="D37" i="30" s="1"/>
  <c r="F13" i="14"/>
  <c r="F20" i="14" s="1"/>
  <c r="E41" i="10"/>
  <c r="D8" i="3" s="1"/>
  <c r="H18" i="16"/>
  <c r="I16" i="21"/>
  <c r="E29" i="3"/>
  <c r="E31" i="3" s="1"/>
  <c r="E40" i="3" s="1"/>
  <c r="E46" i="3" s="1"/>
  <c r="E12" i="10"/>
  <c r="E7" i="3"/>
  <c r="E11" i="3" s="1"/>
  <c r="D25" i="30"/>
  <c r="C19" i="30"/>
  <c r="F26" i="16"/>
  <c r="H20" i="16"/>
  <c r="H26" i="16" s="1"/>
  <c r="C36" i="30"/>
  <c r="D19" i="3"/>
  <c r="E20" i="3" l="1"/>
  <c r="G35" i="4"/>
  <c r="D14" i="3"/>
  <c r="C31" i="30"/>
  <c r="E21" i="3"/>
  <c r="F19" i="4"/>
  <c r="E35" i="4"/>
  <c r="C25" i="30"/>
  <c r="D7" i="3"/>
  <c r="D11" i="3" s="1"/>
  <c r="C48" i="30"/>
  <c r="C40" i="30" s="1"/>
  <c r="C57" i="30" s="1"/>
  <c r="D29" i="3"/>
  <c r="D31" i="3" s="1"/>
  <c r="D40" i="3" s="1"/>
  <c r="C15" i="28"/>
  <c r="D16" i="3"/>
  <c r="C33" i="30"/>
  <c r="C30" i="30" s="1"/>
  <c r="C37" i="30" s="1"/>
  <c r="E18" i="6"/>
  <c r="F35" i="4" l="1"/>
  <c r="C6" i="28" s="1"/>
  <c r="C26" i="28" s="1"/>
  <c r="F16" i="6"/>
  <c r="D20" i="3"/>
  <c r="D21" i="3" s="1"/>
  <c r="F18" i="6" l="1"/>
  <c r="H16" i="6"/>
  <c r="H18" i="6" s="1"/>
  <c r="D43" i="3" l="1"/>
  <c r="D45" i="3" s="1"/>
  <c r="D46" i="3" s="1"/>
</calcChain>
</file>

<file path=xl/sharedStrings.xml><?xml version="1.0" encoding="utf-8"?>
<sst xmlns="http://schemas.openxmlformats.org/spreadsheetml/2006/main" count="2709" uniqueCount="1026">
  <si>
    <t>დანართი N1</t>
  </si>
  <si>
    <t>ანგარიშვალდებული ერთეული (ცვლილებები წინა საანგარიშგებო პერიოდთან მიმართებით, ასეთის არსებობის შემთხვევაში)</t>
  </si>
  <si>
    <t>ანგარიშვალდებული ერთეულის საკონტაქტო ინფორმაცია (მისამართი, ტელეფონი, ელ.ფოსტა)</t>
  </si>
  <si>
    <t>საიდენტიფიკაციო ნომერი (ცვლილებები წინა საანგარიშგებო პერიოდთან მიმართებით, ასეთის არსებობის შემთხვევაში)</t>
  </si>
  <si>
    <t xml:space="preserve">ორგანიზაციული ფორმა </t>
  </si>
  <si>
    <t>საბიუჯეტო ორგანიზაცია</t>
  </si>
  <si>
    <t>დაფინანსების წყარო</t>
  </si>
  <si>
    <t>მუნიციპალური ბიუჯეტი</t>
  </si>
  <si>
    <t>ანგარიშგების ტიპი</t>
  </si>
  <si>
    <t>ანგარიშგების პერიოდულობა</t>
  </si>
  <si>
    <t>წლიური</t>
  </si>
  <si>
    <t>ანგარიშგების თარიღი და პერიოდი</t>
  </si>
  <si>
    <t>ერთეულების მომცველობა (კონსოლიდირებული ფინანსური ანგარიშგების შემთხვევაში)</t>
  </si>
  <si>
    <t>ძირითადი საქმიანობების ჩამონათვალი</t>
  </si>
  <si>
    <t>საანგარიშგებო ვალუტა</t>
  </si>
  <si>
    <t>ლარი</t>
  </si>
  <si>
    <t>დამრგვალების დონე</t>
  </si>
  <si>
    <t>ერთეული</t>
  </si>
  <si>
    <t>ფინანსური ანგარიშგების მომზადებაზე და წარდგენაზე პასუხისმგებელი პირ(ებ)ის შესახებ საკონტაქტო ინფორმაცია (მისამართი, ტელეფონი, ელ.ფოსტა)</t>
  </si>
  <si>
    <t>ხელმოწერა</t>
  </si>
  <si>
    <t>პერიოდი</t>
  </si>
  <si>
    <t>ორგანიზაცია</t>
  </si>
  <si>
    <t>პროგრამული კოდი</t>
  </si>
  <si>
    <t>შემსრულებელი</t>
  </si>
  <si>
    <t>დირექტორი</t>
  </si>
  <si>
    <t>ფინანსური მდგომარეობის ანგარიშგება</t>
  </si>
  <si>
    <t>სტრიქონის კოდი</t>
  </si>
  <si>
    <t>დასახელება</t>
  </si>
  <si>
    <t>შენიშვნა 1</t>
  </si>
  <si>
    <t>საანგარიშგებო პერიოდის საბოლოო ნაშთი</t>
  </si>
  <si>
    <t>წინა საანგარიშგებო პერიოდის საბოლოო ნაშთი</t>
  </si>
  <si>
    <t>აქტივები</t>
  </si>
  <si>
    <t>მოკლევადიანი აქტივები</t>
  </si>
  <si>
    <t> 001</t>
  </si>
  <si>
    <t xml:space="preserve">ფულადი სახსრები და მათი ეკვივალენტები </t>
  </si>
  <si>
    <t>N2</t>
  </si>
  <si>
    <t> 002</t>
  </si>
  <si>
    <t>მიმდინარე ინვესტიციები</t>
  </si>
  <si>
    <t>N2ა</t>
  </si>
  <si>
    <t> 003</t>
  </si>
  <si>
    <t>მოკლევადიანი (მიმდინარე) დებიტორული დავალიანებები</t>
  </si>
  <si>
    <t> 004</t>
  </si>
  <si>
    <t>მატერიალური მარაგები</t>
  </si>
  <si>
    <t>N3</t>
  </si>
  <si>
    <t> 005</t>
  </si>
  <si>
    <t xml:space="preserve">სხვა მოკლევადიანი (მიმდინარე) აქტივები </t>
  </si>
  <si>
    <t>N4</t>
  </si>
  <si>
    <t> 006</t>
  </si>
  <si>
    <t xml:space="preserve">სულ მოკლევადიანი აქტივები </t>
  </si>
  <si>
    <t>გრძელვადიანი აქტივები</t>
  </si>
  <si>
    <t> 007</t>
  </si>
  <si>
    <t>გრძელვადიანი ფინანსური აქტივები</t>
  </si>
  <si>
    <t>N5</t>
  </si>
  <si>
    <t> 008</t>
  </si>
  <si>
    <t>ძირითადი აქტივები</t>
  </si>
  <si>
    <t>N6</t>
  </si>
  <si>
    <t> 009</t>
  </si>
  <si>
    <t>საინვესტიციო ქონება</t>
  </si>
  <si>
    <t>N7</t>
  </si>
  <si>
    <t> 010</t>
  </si>
  <si>
    <t>არამატერიალური აქტივები</t>
  </si>
  <si>
    <t>N8</t>
  </si>
  <si>
    <t> 011</t>
  </si>
  <si>
    <t>შეღავათიანი მომსახურების აქტივები</t>
  </si>
  <si>
    <t>N9</t>
  </si>
  <si>
    <t> 012</t>
  </si>
  <si>
    <t>ფინანსური იჯარით მიღებული აქტივები</t>
  </si>
  <si>
    <t>N10</t>
  </si>
  <si>
    <t> 013</t>
  </si>
  <si>
    <t>სხვა გრძელვადიანი არაფინანსური აქტივები</t>
  </si>
  <si>
    <t>N11</t>
  </si>
  <si>
    <t> 014</t>
  </si>
  <si>
    <t>სულ გრძელვადიანი აქტივები</t>
  </si>
  <si>
    <t> 015</t>
  </si>
  <si>
    <t>სულ აქტივები</t>
  </si>
  <si>
    <t>ვალდებულებები</t>
  </si>
  <si>
    <t>მოკლევადიანი ვალდებულებები</t>
  </si>
  <si>
    <t> 016</t>
  </si>
  <si>
    <t xml:space="preserve">მოკლევადიანი ვალდებულებები ფასიანი ქაღალდებით </t>
  </si>
  <si>
    <t>N12</t>
  </si>
  <si>
    <t> 017</t>
  </si>
  <si>
    <t>მოკლევადიანი ნასესხები თანხები</t>
  </si>
  <si>
    <t> 018</t>
  </si>
  <si>
    <t>მოკლევადიანი კრედიტორული დავალიანებები, გარდა პროცენტისა</t>
  </si>
  <si>
    <t>N13ა</t>
  </si>
  <si>
    <t> 019</t>
  </si>
  <si>
    <t>გადასახდელი პროცენტი</t>
  </si>
  <si>
    <t> 020</t>
  </si>
  <si>
    <t>მიმდინარე ანარიცხები</t>
  </si>
  <si>
    <t>N13ბ</t>
  </si>
  <si>
    <t> 021</t>
  </si>
  <si>
    <t>სხვა მოკლევადიანი ვალდებულებები</t>
  </si>
  <si>
    <t> 022</t>
  </si>
  <si>
    <t xml:space="preserve">ვალდებულებები დროებით განთავსებული სახსრებით </t>
  </si>
  <si>
    <t> 023</t>
  </si>
  <si>
    <t>სულ მოკლევადიანი ვალდებულებები</t>
  </si>
  <si>
    <t>გრძელვადიანი ვალდებულებები</t>
  </si>
  <si>
    <t> 024</t>
  </si>
  <si>
    <t xml:space="preserve">გრძელვადიანი ვალდებულებები ფასიანი ქაღალდებით </t>
  </si>
  <si>
    <t> 025</t>
  </si>
  <si>
    <t>გრძელვადიანი ნასესხები თანხები</t>
  </si>
  <si>
    <t> 026</t>
  </si>
  <si>
    <t xml:space="preserve">გრძელვადიანი კრედიტორული დავალიანებები ფინანსური იჯარით </t>
  </si>
  <si>
    <t> 027</t>
  </si>
  <si>
    <t>შეღავათიანი მომსახურების შეთანხმებებით განსაზღვრული გრძელვადიანი კრედიტორული დავალიანებები</t>
  </si>
  <si>
    <t> 028</t>
  </si>
  <si>
    <t>გრძელვადიანი ანარიცხები</t>
  </si>
  <si>
    <t> 029</t>
  </si>
  <si>
    <t>გრძელვადიანი კრედიტორული დავალიანებები</t>
  </si>
  <si>
    <t> 030</t>
  </si>
  <si>
    <t>სულ გრძელვადიანი ვალდებულებები</t>
  </si>
  <si>
    <t> 031</t>
  </si>
  <si>
    <t>სულ ვალდებულებები</t>
  </si>
  <si>
    <t xml:space="preserve">წმინდა აქტივები/კაპიტალი </t>
  </si>
  <si>
    <t> 032</t>
  </si>
  <si>
    <t>საწესდებო კაპიტალი</t>
  </si>
  <si>
    <t> 033</t>
  </si>
  <si>
    <t>გაუნაწილებელი ნამეტი/დეფიციტი</t>
  </si>
  <si>
    <t> 034</t>
  </si>
  <si>
    <t>რეზერვები</t>
  </si>
  <si>
    <t> 035</t>
  </si>
  <si>
    <t>სულ წმინდა აქტივები/კაპიტალი</t>
  </si>
  <si>
    <t> 036</t>
  </si>
  <si>
    <t>სულ ვალდებულებები და წმინდა აქტივები/კაპიტალი</t>
  </si>
  <si>
    <t xml:space="preserve">ფინანსური შედეგების ანგარიშგება  </t>
  </si>
  <si>
    <t>შენიშვნა1</t>
  </si>
  <si>
    <t>საანგარიშგებო პერიოდის ბრუნვა</t>
  </si>
  <si>
    <t>წინა საანგარიშგებო პერიოდის ბრუნვა</t>
  </si>
  <si>
    <t>საბიუჯეტო სახსრები</t>
  </si>
  <si>
    <t xml:space="preserve">არასაბიუჯეტო სახსრები </t>
  </si>
  <si>
    <t>სულ</t>
  </si>
  <si>
    <t>შემოსავლები</t>
  </si>
  <si>
    <t>001</t>
  </si>
  <si>
    <t xml:space="preserve">საგადასახადო შემოსავლები </t>
  </si>
  <si>
    <t>N14 ა</t>
  </si>
  <si>
    <t>002</t>
  </si>
  <si>
    <t>სოციალური შენატანები</t>
  </si>
  <si>
    <t>003</t>
  </si>
  <si>
    <t>შემოსავლები სანქციებით, ჯარიმებით და საურავებით</t>
  </si>
  <si>
    <t>N14 გ</t>
  </si>
  <si>
    <t>004</t>
  </si>
  <si>
    <t>შემოსავლები გრანტებით</t>
  </si>
  <si>
    <t>N14 ბ</t>
  </si>
  <si>
    <t>005</t>
  </si>
  <si>
    <t>ტრანსფერები და სხვა არაკლასიფიცირებული შემოსავლები</t>
  </si>
  <si>
    <t>N14გ N15ა</t>
  </si>
  <si>
    <t>006</t>
  </si>
  <si>
    <t>შემოსავლები შიდა ტრანსფერებით</t>
  </si>
  <si>
    <t>007</t>
  </si>
  <si>
    <t>შემოსავლები გაცვლითი ოპერაციებიდან გარდა პროცენტისა და გრძელვადიანი აქტივების გაყიდვიდან მიღებული შემოსავლებისა</t>
  </si>
  <si>
    <t>N15ა</t>
  </si>
  <si>
    <t>008</t>
  </si>
  <si>
    <t>გრძელვადიანი აქტივების გაყიდვებიდან მიღებული მოგება</t>
  </si>
  <si>
    <t>N15ბ N17ა2</t>
  </si>
  <si>
    <t>009</t>
  </si>
  <si>
    <t>საპროცენტო შემოსავლები</t>
  </si>
  <si>
    <t>010</t>
  </si>
  <si>
    <t>გაუფასურების უკუგატარებით შემოსავლები</t>
  </si>
  <si>
    <t>N16</t>
  </si>
  <si>
    <t>011</t>
  </si>
  <si>
    <t>სხვადასხვა შემოსავლები</t>
  </si>
  <si>
    <t>N18</t>
  </si>
  <si>
    <t>012</t>
  </si>
  <si>
    <t>სულ შემოსავლები</t>
  </si>
  <si>
    <t>ხარჯები</t>
  </si>
  <si>
    <t>013</t>
  </si>
  <si>
    <t>შრომის ანაზღაურება</t>
  </si>
  <si>
    <t>N17ა</t>
  </si>
  <si>
    <t>014</t>
  </si>
  <si>
    <t>საქონელი და მომსახურება</t>
  </si>
  <si>
    <t>015</t>
  </si>
  <si>
    <t>გრანტები</t>
  </si>
  <si>
    <t xml:space="preserve"> N17ბ </t>
  </si>
  <si>
    <t>016</t>
  </si>
  <si>
    <t xml:space="preserve">სუბსიდიები </t>
  </si>
  <si>
    <t>N17გ</t>
  </si>
  <si>
    <t>017</t>
  </si>
  <si>
    <t>ტრანსფერები და სხვა არაკლასიფიცირებული ხარჯები</t>
  </si>
  <si>
    <t>018</t>
  </si>
  <si>
    <t xml:space="preserve">შიდა ტრანსფერებით ხარჯები </t>
  </si>
  <si>
    <t>019</t>
  </si>
  <si>
    <t>ცვეთა და ამორტიზაცია</t>
  </si>
  <si>
    <t>020</t>
  </si>
  <si>
    <t>სოციალური დახმარება/უზრუნველყოფა</t>
  </si>
  <si>
    <t>021</t>
  </si>
  <si>
    <t xml:space="preserve">გრძელვადიანი  არაფინანსური აქტივების გაყიდვებიდან მიღებული ზარალი </t>
  </si>
  <si>
    <t>N15ბ N17ა**</t>
  </si>
  <si>
    <t>022</t>
  </si>
  <si>
    <t>საპროცენტო ხარჯები (ფინანსური ხარჯები)</t>
  </si>
  <si>
    <t>023</t>
  </si>
  <si>
    <t>გაუფასურების ხარჯები</t>
  </si>
  <si>
    <t>024</t>
  </si>
  <si>
    <t xml:space="preserve">სხვადასხვა ხარჯები </t>
  </si>
  <si>
    <t>025</t>
  </si>
  <si>
    <t xml:space="preserve">სულ ხარჯები </t>
  </si>
  <si>
    <t>026</t>
  </si>
  <si>
    <t>პერიოდის ნამეტი (დეფიციტი)</t>
  </si>
  <si>
    <t xml:space="preserve"> ფულადი სახსრების მოძრაობის ანგარიშგება*</t>
  </si>
  <si>
    <t>შენიშვნა **</t>
  </si>
  <si>
    <t>არასაბიუჯეტო სახსრები</t>
  </si>
  <si>
    <t xml:space="preserve">წმინდა ფულადი სახსრები საოპერაციო საქმიანობიდან </t>
  </si>
  <si>
    <t xml:space="preserve">შემოსული თანხები </t>
  </si>
  <si>
    <t>გადასახადები</t>
  </si>
  <si>
    <t>N19</t>
  </si>
  <si>
    <t>შემოსავლები საკუთრებიდან</t>
  </si>
  <si>
    <t>მ.შ პროცენტი</t>
  </si>
  <si>
    <t xml:space="preserve">საქონლისა და მომსახურების გაყიდვებიდან მიღებული თანხები </t>
  </si>
  <si>
    <t>სანქციები, საურავები და ჯარიმები</t>
  </si>
  <si>
    <t xml:space="preserve">სხვა შემოსავლები </t>
  </si>
  <si>
    <t>დროებით გაურკვეველი თანხები</t>
  </si>
  <si>
    <t xml:space="preserve">გასული თანხები </t>
  </si>
  <si>
    <t>თანამშრომლების შრომის ანაზღაურება</t>
  </si>
  <si>
    <t>მომწოდებლებისათვის გადახდილი თანხები საქონლისა და მომსახურებისათვის</t>
  </si>
  <si>
    <t>გრანტები და სუბსიდიები</t>
  </si>
  <si>
    <t>სოციალური დახმარება</t>
  </si>
  <si>
    <t>გადახდილი პროცენტი</t>
  </si>
  <si>
    <t>სხვა ხარჯები (გაცემები, გასვლები)</t>
  </si>
  <si>
    <t>წმინდა ფულადი სახსრები საოპერაციო საქმიანობიდან</t>
  </si>
  <si>
    <t>N20</t>
  </si>
  <si>
    <t xml:space="preserve">წმინდა ფულადი სახსრები საინვესტიციო საქმიანობიდან </t>
  </si>
  <si>
    <t>ძირითადი აქტივების შესყიდვა</t>
  </si>
  <si>
    <t>არამატერიალური აქტივების შესყიდვა</t>
  </si>
  <si>
    <t>სხვა გრძელვადიანი აქტივების შესყიდვა</t>
  </si>
  <si>
    <t>ინვესტიციების (წილების) შესყიდვა</t>
  </si>
  <si>
    <t>ფასიანი ქაღალდების შესყიდვა</t>
  </si>
  <si>
    <t>გაცემული სესხები</t>
  </si>
  <si>
    <t>სხვა გრძევადიანი ფინანური აქტივების ზრდა</t>
  </si>
  <si>
    <t>ძირითადი აქტივების გაყიდვებიდან მიღებული თანხები</t>
  </si>
  <si>
    <t>027</t>
  </si>
  <si>
    <t>არამატერიალური აქტივების გაყიდვებიდან მიღებული თანხები</t>
  </si>
  <si>
    <t>028</t>
  </si>
  <si>
    <t>სხვა გრძელვადიანი აქტივების გაყიდვებიდან მიღებული თანხები</t>
  </si>
  <si>
    <t>029</t>
  </si>
  <si>
    <t>ინვესტიციების (წილების) გაყიდვიდან მიღებული თანხები</t>
  </si>
  <si>
    <t>030</t>
  </si>
  <si>
    <t>ფასიანი ქაღალდების გაყიდვა</t>
  </si>
  <si>
    <t>031</t>
  </si>
  <si>
    <t>ფინანსური იჯარიდან მიღებული ძირითადი თანხები</t>
  </si>
  <si>
    <t>032</t>
  </si>
  <si>
    <t xml:space="preserve">სესხების დაფარვიდან მიღებული თანხები </t>
  </si>
  <si>
    <t>033</t>
  </si>
  <si>
    <t>სხვა გრძევადიანი ფინანური აქტივების კლება</t>
  </si>
  <si>
    <t>034</t>
  </si>
  <si>
    <t>წმინდა ფულადი სახსრები საინვესტიციო საქმიანობიდან</t>
  </si>
  <si>
    <t>წმინდა ფულადი სახსრები ფინანსური საქმიანობიდან</t>
  </si>
  <si>
    <t>მთავრობის მოკლევადიანი ფასიანი ქაღალდების გამოშვებიდან მიღებული თანხები</t>
  </si>
  <si>
    <t>035</t>
  </si>
  <si>
    <t>მთავრობის ობლიგაციების გამოშვებიდან მიღებული თანხები</t>
  </si>
  <si>
    <t>036</t>
  </si>
  <si>
    <t>უცხოურ ვალუტაში ფასიანი ქაღალდების გამოშვებიდან მიღებული თანხები</t>
  </si>
  <si>
    <t>037</t>
  </si>
  <si>
    <t>სხვა ნასესხები თანხებიდან მიღებული თანხები</t>
  </si>
  <si>
    <t>038</t>
  </si>
  <si>
    <t>მოკლევადიანი სამთავრობო ფასიანი ქაღალდების გამოსყიდვა (დაფარვა)</t>
  </si>
  <si>
    <t>039</t>
  </si>
  <si>
    <t>სამთავრობო ობლიგაციების გამოსყიდვა (დაფარვა)</t>
  </si>
  <si>
    <t>040</t>
  </si>
  <si>
    <t>უცხოურ ვალუტაში ფასიანი ქაღალდების გამოსყიდვა (დაფარვა)</t>
  </si>
  <si>
    <t>041</t>
  </si>
  <si>
    <t>ფინანსური იჯარის ძირითადი თანხის გადახდა (დაფარვა)</t>
  </si>
  <si>
    <t>042</t>
  </si>
  <si>
    <t>სხვა ნასესხები თანხების გადახდა (დაფარვა)</t>
  </si>
  <si>
    <t>043</t>
  </si>
  <si>
    <t>ვალდებულებები დროებით განთავსებული სახსრებით</t>
  </si>
  <si>
    <t>044</t>
  </si>
  <si>
    <t>ვალდებულებები დროებით განთავსებული  სახსრებით ხაზინაში</t>
  </si>
  <si>
    <t>045</t>
  </si>
  <si>
    <t>ვალდებულებები დროებით განთავსებული  სახსრებით ბანკში</t>
  </si>
  <si>
    <t>046</t>
  </si>
  <si>
    <t>დაბრუნების სარეზერვო ქვეანგარიში</t>
  </si>
  <si>
    <t>047</t>
  </si>
  <si>
    <t>048</t>
  </si>
  <si>
    <t xml:space="preserve">ფულადი სახსრებისა და მათი ეკვივალენტების წმინდა ზრდა/(შემცირება) </t>
  </si>
  <si>
    <t>049</t>
  </si>
  <si>
    <t>ფულადი სახსრები და მათი ეკვივალენტები პერიოდის დასაწყისში, მათ შორის</t>
  </si>
  <si>
    <t>050</t>
  </si>
  <si>
    <t>ხაზინის ერთიანი ანგარიში, ფულადი სახსრები სალაროში და კომერციულ ბანკებში ანგარიშები</t>
  </si>
  <si>
    <t>051</t>
  </si>
  <si>
    <t>ხაზინის სავალუტო ანგარიში</t>
  </si>
  <si>
    <t>052</t>
  </si>
  <si>
    <t>3 თვემდე ვადიანი დეპოზიტები</t>
  </si>
  <si>
    <t>053</t>
  </si>
  <si>
    <t>კურსთა სხვაობით მიღებული მოგება (ზარალი)</t>
  </si>
  <si>
    <t>054</t>
  </si>
  <si>
    <t>ფულადი სახსრები და მათი ეკვივალენტები პერიოდის ბოლოს, მათ შორის</t>
  </si>
  <si>
    <t>055</t>
  </si>
  <si>
    <t>056</t>
  </si>
  <si>
    <t>057</t>
  </si>
  <si>
    <t xml:space="preserve"> წმინდა აქტივების/კაპიტალის ცვლილებების შესახებ ანგარიშგება</t>
  </si>
  <si>
    <t>ფორმა #4</t>
  </si>
  <si>
    <t>საანგარიშგებო პერიოდი</t>
  </si>
  <si>
    <t xml:space="preserve">საწყისი ნაშთი </t>
  </si>
  <si>
    <t>სააღრიცხვო პოლიტიკის ცვლილებების რეტროსპექტული გამოყენება</t>
  </si>
  <si>
    <t>N1</t>
  </si>
  <si>
    <t>წინა პერიოდების არსებითი შეცდომების რეტროსპექტული გადაანგარიშება</t>
  </si>
  <si>
    <t xml:space="preserve">კორექტირებები ერთჯერადი გადაფასების  შედეგად </t>
  </si>
  <si>
    <t xml:space="preserve">კორექტირებები კაპიტალის სხვა ცვლილებების შედეგად </t>
  </si>
  <si>
    <t>გადაანგარიშებული საწყისი ნაშთი</t>
  </si>
  <si>
    <t xml:space="preserve">წმინდა აქტივების/კაპიტალის ცვლილება </t>
  </si>
  <si>
    <t xml:space="preserve">კაპიტალში შენატანები </t>
  </si>
  <si>
    <t>კაპიტალის ამოღება</t>
  </si>
  <si>
    <t>რეზერვების ზრდა/კლება</t>
  </si>
  <si>
    <t>პერიოდის ნამეტი/დეფიციტი</t>
  </si>
  <si>
    <t>მესაკუთრეებისათვის გასანაწილებელი თანხები</t>
  </si>
  <si>
    <t xml:space="preserve">საბოლოო ნაშთი   </t>
  </si>
  <si>
    <t xml:space="preserve">წინა საანგარიშგებო პერიოდი </t>
  </si>
  <si>
    <t xml:space="preserve">კპიტალში შენატანები </t>
  </si>
  <si>
    <t>1 მითითებულ შენიშვნაში აისახება წმინდა აქტივების/კაპიტალის ცვლილებების ანგარიშგების მუხლებთან დაკავშირებით დეტალური ინფორმაცია</t>
  </si>
  <si>
    <t>ბიუჯეტის და ფაქტობრივი თანხების შედარების ანგარიშგება</t>
  </si>
  <si>
    <t>შენიშვნა *</t>
  </si>
  <si>
    <t>დამტკიცებული ბიუჯეტი (საწყისი)</t>
  </si>
  <si>
    <t>დაზუსტებული ბიუჯეტი (საბოლოო)</t>
  </si>
  <si>
    <t>ბიუჯეტის შესრულება</t>
  </si>
  <si>
    <t>შესრულება (%)</t>
  </si>
  <si>
    <t xml:space="preserve">ბიუჯეტის შემოსულობები </t>
  </si>
  <si>
    <t>სხვა შემოსავლები</t>
  </si>
  <si>
    <t>არაფინანსური აქტივების კლება</t>
  </si>
  <si>
    <t>ფინანსური აქტივების კლება</t>
  </si>
  <si>
    <t>ვალდებულებების ზრდა</t>
  </si>
  <si>
    <t xml:space="preserve">სულ  ბიუჯეტის შემოსულობები </t>
  </si>
  <si>
    <t>ბიუჯეტის გადასახდელები</t>
  </si>
  <si>
    <t>პროცენტი</t>
  </si>
  <si>
    <t>სხვა ხარჯები</t>
  </si>
  <si>
    <t>არაფინანსური აქტივების ზრდა</t>
  </si>
  <si>
    <t>ფინანსური აქტივების ზრდა</t>
  </si>
  <si>
    <t>ვალდებულებების კლება</t>
  </si>
  <si>
    <t>სულ ბიუჯეტის გადასახდელები</t>
  </si>
  <si>
    <t>ბიუჯეტის ნაშთი</t>
  </si>
  <si>
    <t>N21</t>
  </si>
  <si>
    <t>ფინანსური ანგარიშგებების შენიშვნები</t>
  </si>
  <si>
    <t>შენიშვნა N1 სააღრიცხვო პოლიტიკები და სხვა განმარტებითი შენიშვნები</t>
  </si>
  <si>
    <t>ინსტრუქციების და სტანდარტების ჩამონათვალი, რის  შესაბამისადაც მომზადდა ფინანსური ანგარიშგება; ასევე, სტანდარტების და ინსტრუქციების ის ჩანაწერები, რომელთა გათვალისწინება ვერ მოხდა ფინანსური ანგარიშგების მომზადების/წარდგენის დროს; ასევე, ამ გადახრების გამომწვევი მიზეზები</t>
  </si>
  <si>
    <t>ძირითადი სააღრიცხვო პოლიტიკების აღწერილობები</t>
  </si>
  <si>
    <t>სააღრიცხვო პოლიტიკების ცვლილებების აღწერილობა, რომლებიც აისახა ახალი სააღრიცხვო პოლიტიკის რესტროსპექტული გამოყენების სახით; ასევე, წინა საანგარიშგებო პერიოდის შესადარის ინფორმაციასთან დაკავშირებით ანალოგიური მონაცემები</t>
  </si>
  <si>
    <t>წინა პერიოდე(ებ)ის არსებითი შეცდომების აღწერილობა, რომლებიც გასწორდა რეტროსპექტული გადაანგარიშების შედეგად; ასევე, წინა საანგარიშგებო პერიოდის შესადარის ინფორმაციასთან დაკავშირებული ანალოგიური მონაცემები</t>
  </si>
  <si>
    <t>წინა პერიოდე(ებ)ის არაარსებითი შეცდომების აღწერილობა, რომლებიც გასწორდა პერსპექტიულად, მიმდინარე პერიოდის ანგარიშგებაში</t>
  </si>
  <si>
    <t>არსებითი არამაკორექტირებელი მოვლენის შესახებ დეტალური ინფორმაცია, ფინანსური შედეგის წინასწარ შეფასებასთან ერთად, ან შესაბამისი მიზეზების მითითებით, თუ რატომ ვერ მოხერხდა ფინანსური შედეგების წინასწარი განსაზღვრა</t>
  </si>
  <si>
    <t>ერთჯერადი გადაფასების შედეგად კაპიტალის კორექტირებების აღწერილობები, რომლებიც გასწორდა რეტროსპექტულად, წინა საანგარიშგებო პერიოდის შესადარის ინფორმაციასთან ერთად</t>
  </si>
  <si>
    <t>კაპიტალის სხვა კორექტირებების (ერთეულთა გაერთიანების და ა.შ შედეგად) აღწერილობები, რომლებიც გასწორდა რესტროსპექტულად, წინა საანგარიშგებო პერიოდის შესადარის ინფორმაციასთან ერთად</t>
  </si>
  <si>
    <t>შენიშვნა N2 ფულადი სახსრები და ეკვივალენტები</t>
  </si>
  <si>
    <t>სააღრიცხვო პოლიტიკები:</t>
  </si>
  <si>
    <t>ფულადი სახსრები ეროვნულ ვალუტაში</t>
  </si>
  <si>
    <t>ხაზინის ერთიანი ანგარიში, მათ შორის</t>
  </si>
  <si>
    <t>სახელმწიფო ბიუჯეტის სახსრები ეროვნულ ვალუტაში</t>
  </si>
  <si>
    <t xml:space="preserve">   სახელმწიფო ბიუჯეტის საბიუჯეტო ფულადი სახსრები ეროვნულ ვალუტაში</t>
  </si>
  <si>
    <t xml:space="preserve">   სახელმწიფო ბიუჯეტის არასაბიუჯეტო (საკუთარი) ფულადი სახსრები ეროვნულ ვალუტაში</t>
  </si>
  <si>
    <t>ავტონომიური რესპუბლიკების სახსრები ეროვნულ ვალუტაში</t>
  </si>
  <si>
    <t>060</t>
  </si>
  <si>
    <t xml:space="preserve">   ავტონომიური რესპუბლიკების ბიუჯეტის საბიუჯეტო ფულადი სახსრები ეროვნულ ვალუტაში</t>
  </si>
  <si>
    <t>070</t>
  </si>
  <si>
    <t xml:space="preserve">   ავტონომიური რესპუბლიკების ბიუჯეტის  არასაბიუჯეტო (საკუთარი) ფულადი სახსრები ეროვნულ ვალუტაში</t>
  </si>
  <si>
    <t>080</t>
  </si>
  <si>
    <t>მუნიციპალიტეტების სახსრები ეროვნულ ვალუტაში</t>
  </si>
  <si>
    <t>090</t>
  </si>
  <si>
    <t xml:space="preserve">   მუნიციპალიტეტების ბიუჯეტის საბიუჯეტო  ფულადი სახსრები ეროვნულ ვალუტაში</t>
  </si>
  <si>
    <t>100</t>
  </si>
  <si>
    <t xml:space="preserve">   მუნიციპალიტეტების ბიუჯეტის არასაბიუჯეტო (საკუთარი) ფულადი სახსრები ეროვნულ ვალუტაში</t>
  </si>
  <si>
    <t>110</t>
  </si>
  <si>
    <t>დეპოზიტები ხაზინაში ეროვნულ ვალუტაში</t>
  </si>
  <si>
    <t>120</t>
  </si>
  <si>
    <t>სხვა ანგარიშები ხაზინაში ეროვნულ ვალუტაში</t>
  </si>
  <si>
    <t>130</t>
  </si>
  <si>
    <t>ფულადი სახსრები სალაროში ეროვნულ ვალუტაში 1</t>
  </si>
  <si>
    <t>140</t>
  </si>
  <si>
    <t>კომერციულ ბანკებში ფულადი ნაშთები ეროვნულ ვალუტაში 1</t>
  </si>
  <si>
    <t>150</t>
  </si>
  <si>
    <t>სულ ფულადი სახსრები ეროვნულ ვალუტაში</t>
  </si>
  <si>
    <t>ფულადი სახსრები უცხოურ ვალუტაში</t>
  </si>
  <si>
    <t>ხაზინის ანგარიშები უცხოურ ვალუტაში</t>
  </si>
  <si>
    <t>180</t>
  </si>
  <si>
    <t>დეპოზიტები ხაზინაში უცხოურ ვალუტაში</t>
  </si>
  <si>
    <t>190</t>
  </si>
  <si>
    <t>ფულადი სახსრები სალაროში უცხოურ ვალუტაში 1</t>
  </si>
  <si>
    <t>200</t>
  </si>
  <si>
    <t>კომერციულ ბანკებში ფულადი ნაშთები უცხოურ ვალუტაში1</t>
  </si>
  <si>
    <t>210</t>
  </si>
  <si>
    <t>სულ ფულადი სახსრები უცხოურ ვალუტაში</t>
  </si>
  <si>
    <t>ფულადი სახსრების ექვივალენტები</t>
  </si>
  <si>
    <t>220</t>
  </si>
  <si>
    <t>სახელმწიფო ხაზინის მიერ 3 თვემდე ვადიან დეპოზიტებზე (ანაბრებზე) ეროვნულ ვალუტაში განთავსებული ფულადი სახსრები</t>
  </si>
  <si>
    <t>230</t>
  </si>
  <si>
    <t>ავტონომიური რესპუბლიკებისა და მუნიციპალიტეტების მიერ 3 თვემდე ვადიან დეპოზიტებზე (ანაბრებზე) ეროვნულ ვალუტაში განთავსებული ფულადი სახსრები</t>
  </si>
  <si>
    <t>240</t>
  </si>
  <si>
    <t xml:space="preserve">ცენტრალური ბიუჯეტის სსიპ-ებისა და არასამეწარმეო, არაკომერციული იურიდიული პირების მიერ 3 თვემდე ვადიან დეპოზიტებზე (ანაბრებზე) ეროვნულ ვალუტაში განთავსებული ფულადი სახსრები </t>
  </si>
  <si>
    <t>250</t>
  </si>
  <si>
    <t>ავტონომიური რესპუბლიკებისა და მუნიციპალიტეტების ბიუჯეტის სსიპ-ების და ა(ა)იპ-ების მიერ 3 თვემდე ვადიან დეპოზიტებზე (ანაბრებზე) ეროვნულ ვალუტაში განთავსებული ფულადი სახსრები</t>
  </si>
  <si>
    <t>260</t>
  </si>
  <si>
    <t>სულ ფულადი სახსრების ექვივალენტები</t>
  </si>
  <si>
    <t>270</t>
  </si>
  <si>
    <t xml:space="preserve">სულ ფულადი სახსრები და ეკვივალენტები </t>
  </si>
  <si>
    <t>1 აისახება ორგანიზაციების ანგარიშგებებში ფულად სახსრებად ასახული თანხები</t>
  </si>
  <si>
    <t>შენიშვნა N2ა მიმდინარე ინვესტიციები და მოკლევადიანი დებიტორული დავალიანებები</t>
  </si>
  <si>
    <t xml:space="preserve">სააღრიცხვო პოლიტიკები: </t>
  </si>
  <si>
    <t>საანგარიშგებო  პერიოდის
საბოლოო ნაშთი</t>
  </si>
  <si>
    <t>წინა საანგარიშგებო პერიოდის  
საბოლოო ნაშთი</t>
  </si>
  <si>
    <t xml:space="preserve">მთლიანი საბალანსო ღირებულება  </t>
  </si>
  <si>
    <t>აკუმულირებული გაუფასურების ზარალი/საეჭვო მოთხოვნების ანარიცხები</t>
  </si>
  <si>
    <t>საბალანსო ღირებულება</t>
  </si>
  <si>
    <t>აკუმულირებული გაუფასურებისზარალი/საეჭვო მოთხოვნების ანარიცხები</t>
  </si>
  <si>
    <t>მოკლევადიანი სესხები</t>
  </si>
  <si>
    <t>გრძელვადიანი სესების მიმდინარე ნაწილი</t>
  </si>
  <si>
    <t xml:space="preserve">ფინანსური იჯარიდან მისაღები თანხების მიმდინარე ნაწილი </t>
  </si>
  <si>
    <t>მოკლევადიანი (მიმდინარე) ფასიანი ქაღალდები, გარდა აქციებისა</t>
  </si>
  <si>
    <t>სხვა მიმდინარე ინვესტიციები</t>
  </si>
  <si>
    <t>სულ მიმდინარე ინვესტიციები</t>
  </si>
  <si>
    <t>მოკლევადიანი (მიმდინარე) დებიტორული დავალიანებები და მოთხოვნები</t>
  </si>
  <si>
    <t>სახაზინო ოპერაციებთან დაკავშირებული მოკლევადიანი (მიმდინარე) დებიტორული დავალიანებები</t>
  </si>
  <si>
    <t xml:space="preserve">   ხაზინის მოკლევადიანი (მიმდინარე) დებიტორული დავალიანებები </t>
  </si>
  <si>
    <t xml:space="preserve">   საბიუჯეტო ორგანიზაციების მოკლევადიანი (მიმდინარე) დებიტორული
   დავალიანებები ხაზინის მიმართ
</t>
  </si>
  <si>
    <t xml:space="preserve">          საბიუჯეტო ორგანიზაციების მოკლევადიანი (მიმდინარე) დებიტორული დავალიანებები ხაზინის მიმართ, საბიუჯეტო სახსრებით ეროვნულ ვალუტაში</t>
  </si>
  <si>
    <t xml:space="preserve">         საბიუჯეტო ორგანიზაციების მოკლევადიანი (მიმდინარე) დებიტორული დავალიანებები ხაზინის მიმართ მიზნობრივი დაფინანსებით და გრანტებით ეროვნულ ვალუტაში</t>
  </si>
  <si>
    <t xml:space="preserve">         საბიუჯეტო ორგანიზაციების მოკლევადიანი (მიმდინარე) დებიტორული დავალიანებები ხაზინის მიმართ, არასაბიუჯეტო (საკუთარი) სახსრებით ეროვნულ ვალუტაში
</t>
  </si>
  <si>
    <t xml:space="preserve">         საბიუჯეტო ორგანიზაციების მოკლევადიანი (მიმდინარე) დებიტორული დავალიანებები ხაზინის მიმართ, საბიუჯეტო სახსრებით უცხოურ ვალუტაში</t>
  </si>
  <si>
    <t xml:space="preserve">         საბიუჯეტო ორგანიზაციების მოკლევადიანი (მიმდინარე) დებიტორული დავალიანებები ხაზინის მიმართ მიზნობრივი დაფინანსებით და გრანტებით უცხოურ ვალუტაში</t>
  </si>
  <si>
    <t xml:space="preserve">         საბიუჯეტო ორგანიზაციების მოკლევადიანი (მიმდინარე) დებიტორული დავალიანებები ხაზინის მიმართ, არასაბიუჯეტო (საკუთარი) სახსრებით უცხოურ ვალუტაში
</t>
  </si>
  <si>
    <t>160</t>
  </si>
  <si>
    <t xml:space="preserve">         საბიუჯეტო ორგანიზაციების სხვა მოკლევადიანი (მიმდინარე) დებიტორული დავალიანებები ხაზინის მიმართ </t>
  </si>
  <si>
    <t>170</t>
  </si>
  <si>
    <t>მოკლევადიანი (მიმდინარე) საგადასახადო დებიტორული დავალიანებები</t>
  </si>
  <si>
    <t xml:space="preserve">საშემოსავლო გადასახადი </t>
  </si>
  <si>
    <t>მოგების გადასახადი</t>
  </si>
  <si>
    <t>ქონების გადასახადი</t>
  </si>
  <si>
    <t xml:space="preserve">დღგ  </t>
  </si>
  <si>
    <t xml:space="preserve">სააქციზო გადასახადი </t>
  </si>
  <si>
    <t xml:space="preserve">იმპორტის გადასახადი  </t>
  </si>
  <si>
    <t xml:space="preserve">სხვა გადასახადები  </t>
  </si>
  <si>
    <t>მოკლევადიანი (მიმდინარე) დებიტორული დავალიანებები საპენსიო სქემაში</t>
  </si>
  <si>
    <t>მოკლევადიანი (მიმდინარე) დებიტორული დავალიანებები დარიცხული პროცენტებით და ჯარიმებით</t>
  </si>
  <si>
    <t>მისაღები დივიდენდები</t>
  </si>
  <si>
    <t>280</t>
  </si>
  <si>
    <t>საქონლისა და მომსახურების გაყიდვებიდან მოკლევადიანი (მიმდინარე) დებიტორული დავალიანებები</t>
  </si>
  <si>
    <t>290</t>
  </si>
  <si>
    <t>მოკლევადიანი (მიმდინარე) მოთხოვნები თანამშრომლებისა და ანგარიშვალდებული პირების მიმართ</t>
  </si>
  <si>
    <t>300</t>
  </si>
  <si>
    <t>მოკლევადიანი (მიმდინარე) მოთხოვნები არაფინანსური აქტივების გასვლით (გაყიდვით)</t>
  </si>
  <si>
    <t>310</t>
  </si>
  <si>
    <t>სხვა მოკლევადიანი (მიმდინარე) მოთხოვნები</t>
  </si>
  <si>
    <t>320</t>
  </si>
  <si>
    <t xml:space="preserve">     მ. შ მოკლევადიანი (მიმდინარე) ფულადი მოთხოვნები არაგაცვლით ოპერაციებთან დაკავშირებით</t>
  </si>
  <si>
    <t>330</t>
  </si>
  <si>
    <t>სულ მოკლევადიანი (მიმდინარე) დებიტორული დავალიანებები და მოთხოვნები</t>
  </si>
  <si>
    <t>მთლიანი საბალანსო ღირებულება</t>
  </si>
  <si>
    <t>საანგარიშგებო პერიოდის საწყისი ნაშთი</t>
  </si>
  <si>
    <t>საანგარიშგებო პერიოდის გადაანგარიშებული საწყისი ნაშთი</t>
  </si>
  <si>
    <t>ზრდა</t>
  </si>
  <si>
    <t>კლება</t>
  </si>
  <si>
    <t xml:space="preserve">მოკლევადიანი (მიმდინარე) დებიტორული დავალიანებები და მოთხოვნები </t>
  </si>
  <si>
    <t xml:space="preserve">     მ.შ მოკლევადიანი (მიმდინარე) ფულადი მოთხოვნები არაგაცვლით ოპერაციებთან დაკავშირებით</t>
  </si>
  <si>
    <t>წლის გაუფასურების ხარჯი/საეჭვო და უიმედო მოთხოვნების ხარჯი</t>
  </si>
  <si>
    <t>უკუგატარებით წარმოქმნილი შემოსავალი</t>
  </si>
  <si>
    <t>აქტივების რეკლასიფიცირება (+/-)</t>
  </si>
  <si>
    <t xml:space="preserve">   საბიუჯეტო ორგანიზაციების მოკლევადიანი (მიმდინარე) დებიტორული დავალიანებები ხაზინის მიმართ</t>
  </si>
  <si>
    <t xml:space="preserve">      მ. შ  მოკლევადიანი (მიმდინარე) ფულადი მოთხოვნები არაგაცვლით ოპერაციებთან დაკავშირებით</t>
  </si>
  <si>
    <t>შენიშვნა N3 მატერიალური მარაგები</t>
  </si>
  <si>
    <t xml:space="preserve"> დასახელება</t>
  </si>
  <si>
    <t>საანგარიშგებო  პერიოდის საბოლოო ნაშთი</t>
  </si>
  <si>
    <t>თვითღირებულება</t>
  </si>
  <si>
    <t>აკუმულირებული ღირებულების შემცირება</t>
  </si>
  <si>
    <t>საბალანსო ღირებულებ</t>
  </si>
  <si>
    <t>ნედლეული და მასალები</t>
  </si>
  <si>
    <t>სხვა მასალები და მარაგები</t>
  </si>
  <si>
    <t>მცირეფასიანი აქტივები</t>
  </si>
  <si>
    <t>...........**</t>
  </si>
  <si>
    <t>სხვა დანარჩენი მასალები და მარაგები</t>
  </si>
  <si>
    <t>დაუმთავრებელი წარმოება</t>
  </si>
  <si>
    <t>მზა პროდუქცია</t>
  </si>
  <si>
    <t>გაყიდვის მიზნით ფლობილი საქონელი</t>
  </si>
  <si>
    <t>სამხედრო მატერიალური მარაგები</t>
  </si>
  <si>
    <t>მატერიალური მარაგების ღირებულება 1</t>
  </si>
  <si>
    <t>ნაშთი წლის დასაწყისისათვის</t>
  </si>
  <si>
    <t>მ ი ღ ე ბ ა</t>
  </si>
  <si>
    <t>გ ა ს ვ ლ ა</t>
  </si>
  <si>
    <t>ნაშთი წლის(პერიოდისთვის) ბოლოს</t>
  </si>
  <si>
    <t>შესყიდვა წინა წლების ავანსების შემცირებით</t>
  </si>
  <si>
    <t xml:space="preserve">შესყიდვა მიმდინარე პერიოდის </t>
  </si>
  <si>
    <t>გრანტებით</t>
  </si>
  <si>
    <t xml:space="preserve">შემოსავლები გარე ტრანსფერებით, რომლებიც სხვაგან არ არის კლასიფიცირებული
კლასიფიცირებული
</t>
  </si>
  <si>
    <t>დანაკლისის აღდგენით</t>
  </si>
  <si>
    <t>სხვადასხვა შემოსავლებით****</t>
  </si>
  <si>
    <t xml:space="preserve">*სხვა მიღებები </t>
  </si>
  <si>
    <t>საქონელი და მომსახურებით</t>
  </si>
  <si>
    <t>სუბსიდიებით</t>
  </si>
  <si>
    <t>ხარჯები გარე ტრანსფერებით, რომლებიც სხვაგან არ არის კლასიფიცირებული</t>
  </si>
  <si>
    <t>სოციალური დახმარებებით</t>
  </si>
  <si>
    <t>დანაკლისით</t>
  </si>
  <si>
    <t>საკუთარი ძალებით კაპიტალის შექმნით</t>
  </si>
  <si>
    <t>სხვადასხვა ხარჯებით****</t>
  </si>
  <si>
    <t>*სხვა გასვლები</t>
  </si>
  <si>
    <t>1იგულისხმება თვითღირებულება ან ღირებულების განსაზღვრისათვის გამოყენებული სხვა თანხა</t>
  </si>
  <si>
    <t>2აისახება მოცულობითი, რაოდენობრივი ცვლილებებით წარმოქმნილი შემოსავლები და ხარჯები, რაც შეეხება ღირებულებით ცვლილებას რომელიც გამოწვეულია ერთჯერადი შეფასებით,/გადაფასებით, იგი აისახება როგორც კაპიტალის კორექტირება „წმინდა აქტივების/კაპტალის ცვლილებების“ ანგარიშგებაში</t>
  </si>
  <si>
    <t>3 აისახება ზრდა/შემცირება კაპიტალში შენატანებით, სხვა ერთეულებში ინვესტიციებით, აქტივების რეკლასიფიკაციით, ბარტერით და ა.შ</t>
  </si>
  <si>
    <t xml:space="preserve">4აისახება ორგანიზაციის სპეციფიკის შესაბამისად მსგავსი ბუნების და გამოყენების მატერიალური მარაგები ჯგუფების მიხედვით (ასეთის არსებობის შემთხვევაში) </t>
  </si>
  <si>
    <t xml:space="preserve">დასახელება </t>
  </si>
  <si>
    <t>მატერიალური მარაგების ღირებულების შემცირება</t>
  </si>
  <si>
    <t>წლის ღირებულების შემცირების  ხარჯები 5</t>
  </si>
  <si>
    <t>წლის ღირებულების შემცირების  უკუგატარებით შემოსავალი 5</t>
  </si>
  <si>
    <t xml:space="preserve">გასვლისას ანულირებული </t>
  </si>
  <si>
    <t>მიღებული აკუმულირებული ღირებულების შემცირება</t>
  </si>
  <si>
    <t>*** განმარტეთ გაუფასურების ზარალის ან გაუფასურების ზარალის უკუგატარების მიზეზები</t>
  </si>
  <si>
    <t>შენიშვნა N4 სხვა მოკლევადიანი (მიმდინარე) აქტივები1</t>
  </si>
  <si>
    <t>აკუმულირებული გაუფასურების ზარალი</t>
  </si>
  <si>
    <t>სხვა მოკლევადიანი (მიმდინარე) აქტივები</t>
  </si>
  <si>
    <t>წინასწარი გადახდები</t>
  </si>
  <si>
    <t>წინასწარი გადახდები საქონლისა და მომსახურებისათვის</t>
  </si>
  <si>
    <t>წინასწარი გადახდები გრძელვადიანი არაფინანსური აქტივებისათვის</t>
  </si>
  <si>
    <t>წინასწარი გადახდები გადასახდელებით</t>
  </si>
  <si>
    <t xml:space="preserve">მოკლევადიანი (მიმდინარე) არაფულადი მოთხოვნები არაფინანსური აქტივების გადაცემით </t>
  </si>
  <si>
    <t>ბარტერული ოპერაციებიდან მისაღები აქტივებით მოკლევადიანი (მიმდინარე) მოთხოვნები</t>
  </si>
  <si>
    <t xml:space="preserve">მოკლევადიანი (მიმდინარე) არაფულადი მოთხოვნები არაგაცვლით ოპერაციებთან დაკავშირებით </t>
  </si>
  <si>
    <t xml:space="preserve"> მოკლევადიანი (მიმდინარე) არაფულადი მოთხოვნები არაფინანსური აქტივების დანაკლისით</t>
  </si>
  <si>
    <t>1 აისახება 1-15-0000 ანგარიშებზე არსებული არაფულადი მოთხოვნები</t>
  </si>
  <si>
    <t>წლის გაუფასურების ხარჯიხარჯი</t>
  </si>
  <si>
    <t>შენიშვნა N5 გრძელვადიანი ფინანსური აქტივები</t>
  </si>
  <si>
    <t>ა) გრძელვადიანი კრედიტებისა და სესხების შეფასება ხდება ამორტიზებადი ღირებულებით</t>
  </si>
  <si>
    <t xml:space="preserve">ბ) წილობრივ ინსტრუმენტებში ინვესტიციები თვითღრებულებით ფასდება, თუ ინვესტიციები არ ხორციელდება კონტროლირებულ ერთეულებში, მეკავშირე ერთეულებსა თუ ერთობლივ საქმიანობებში. ასეთ შემთხვევებში, მათი შეფასება კაპიტალ-მეთოდის გამოყენებით ხდება.    </t>
  </si>
  <si>
    <t xml:space="preserve">გ) ფინანსური იჯარიდან მისაღები გრძელვადიანი დებიტორული დავალიანების აღიარება იჯარით გაცემული ქონების რეალურ (სამართლიან) ღირებულებასა და იჯარის  ხელშერულების დაწყებისას განსაზღვრული იჯარის მინიმალური შენატანების ამჟამინდელ ღირებულებას შორის უმცირესი თანხით ხდება.  </t>
  </si>
  <si>
    <t>მთლიანი ნაშთი</t>
  </si>
  <si>
    <t>აკუმულირებული გაუფასურების ზარალი/საეჭვო მოთხოვნის ანარიცხი</t>
  </si>
  <si>
    <t xml:space="preserve">გრძელვადიანი კრედიტები და სესხები </t>
  </si>
  <si>
    <t>ინვესტიციები წილობრივ ინსტრუმენტებში 1</t>
  </si>
  <si>
    <t>სხვა გრძელვადიანი ფინანსური აქტივები</t>
  </si>
  <si>
    <t>სხვა გრძელვადიანი დებიტორული დავალიანებები და არაფულადი მოთხოვნები</t>
  </si>
  <si>
    <t xml:space="preserve">     მ. შ ფინანსური იჯარიდან გრძელვადიანი დებიტორული დავალიანებები</t>
  </si>
  <si>
    <t>სულ გრძელვადიანი ფინანსური აქტივები</t>
  </si>
  <si>
    <t>მიმდინარე პერიოდის შეძენით</t>
  </si>
  <si>
    <t>კურსთაშორის სხვაობით</t>
  </si>
  <si>
    <t xml:space="preserve"> რეკლასიფიცირებით</t>
  </si>
  <si>
    <t xml:space="preserve">კაპიტალ-მეთოდით </t>
  </si>
  <si>
    <t>სხვა ზრდით</t>
  </si>
  <si>
    <t>მიმდინარე პერიოდის დაფარვით</t>
  </si>
  <si>
    <t>კაპიტალ-მეთოდით</t>
  </si>
  <si>
    <t>სხვა კლებით *</t>
  </si>
  <si>
    <t xml:space="preserve">ინვესტიციები წილობრივ ინსტრუმენტებში </t>
  </si>
  <si>
    <t>დაგროვილი გაუფასურების ზარალი/საეჭვო მოთხოვნების ანარიცხები</t>
  </si>
  <si>
    <t>წლის ღირებულების შემცირების  ხარჯები 1</t>
  </si>
  <si>
    <t>წლის გაუფასურების  უკუგატარებით შემოსავალი 1</t>
  </si>
  <si>
    <t>1 განმარტეთ ღირებულების შემცირების  ან ღირებულების შემცირების უკუგატარების მიზეზები</t>
  </si>
  <si>
    <t>საანგარიშგებო პერიოდი 31 დეკემბრის მდგომარეობით</t>
  </si>
  <si>
    <t>წინა საანგარიშგებო პერიოდი 31 დეკემბრის მდგომარეობით</t>
  </si>
  <si>
    <t xml:space="preserve"> გრძელვადიანი დებიტორული დავალიანება ფინანსური იჯარიდან</t>
  </si>
  <si>
    <t>სულ მთლიანი ინვესტიცია ფინანსურ იჯარაში</t>
  </si>
  <si>
    <t xml:space="preserve">ფინანსური იჯარის მინიმალური შენატანების ამჟამინდელი ღირებულება  </t>
  </si>
  <si>
    <t>გამოუმუშავებელი ფინანსური შემოსავალი</t>
  </si>
  <si>
    <t>ზრდა/კლება ნამეტში და დეფიციტში ასახვით (+/-)</t>
  </si>
  <si>
    <t>ზრდა/კლება რეზერვებში ასახვით (+/-)</t>
  </si>
  <si>
    <t>ინვესტიციები წილობრივ ინსტრუმენტებში</t>
  </si>
  <si>
    <t>ინვესტიციები სახელმწიფო კომერციულ საწარმოებში</t>
  </si>
  <si>
    <t>ინვესტიციები მეკავშირე ერთეულებსა და ერთობლივ საქმიანობებში</t>
  </si>
  <si>
    <t>შენიშვნა  N6 ძირითადი აქტივები</t>
  </si>
  <si>
    <t xml:space="preserve">სააღრიცხვო პოლიტიკები:    </t>
  </si>
  <si>
    <t>ღირებულება1</t>
  </si>
  <si>
    <t>დაგროვილი ცვეთა</t>
  </si>
  <si>
    <t>დაგროვილი გაუფასურება</t>
  </si>
  <si>
    <t>ღირებულება 1</t>
  </si>
  <si>
    <t xml:space="preserve">შენობა-ნაგებობები საკუთარი მიზნებისათვის გამოსაყენებლად </t>
  </si>
  <si>
    <t>საცხოვრებელი სახლები</t>
  </si>
  <si>
    <t xml:space="preserve">არასაცხოვრებელი დანიშნულების შენობები </t>
  </si>
  <si>
    <t>სხვა ნაგებობები</t>
  </si>
  <si>
    <t>მიწის გაუმჯობესება</t>
  </si>
  <si>
    <t>მიწა</t>
  </si>
  <si>
    <t>მანქანა-დანადგარები და ინვენტარი</t>
  </si>
  <si>
    <t>სატრანსპორტო მოწყობილობა</t>
  </si>
  <si>
    <t>სხვა მანქანა-დანადგარები და მოწყობილობა</t>
  </si>
  <si>
    <t>საინფორმაციო, კომპიუტერული, სატელეკომუნიკაციო და სხვა დანადგარები, ავეჯი და აღჭურვა</t>
  </si>
  <si>
    <t>სხვა მანქანა-დანადგარები და ინვენტარი</t>
  </si>
  <si>
    <t>სამხედრო იარაღის სისტემები</t>
  </si>
  <si>
    <t>კულტივირებული მცენარეები და ცხოველები</t>
  </si>
  <si>
    <t>ძირითადი აქტივების ღირებულება 1</t>
  </si>
  <si>
    <t>წინა საანგარიშგებო პერიოდების ავანსების შემცირებით</t>
  </si>
  <si>
    <t xml:space="preserve"> მიმდინარე პერიოდის შესყიდვით</t>
  </si>
  <si>
    <t>არსებითი გაუმჯობესებით</t>
  </si>
  <si>
    <t xml:space="preserve">ტრანსფერები და სხვა არაკლასიფიცირებული შემოსავლები
</t>
  </si>
  <si>
    <t>სხვადასხვა შემოსავლებით2</t>
  </si>
  <si>
    <t>სხვა მიღებებით 3</t>
  </si>
  <si>
    <t>გაყიდვით</t>
  </si>
  <si>
    <t xml:space="preserve">ტრანსფერები და სხვა არაკლასიფიცირებული ხარჯები   </t>
  </si>
  <si>
    <t>სხვადასხვა ხარჯებით2</t>
  </si>
  <si>
    <t>სხვა გასვლებით 3</t>
  </si>
  <si>
    <t>1 იგულისხმება თვითღირებულება ან ღირებულების განსაზღვრისათვის გამოყენებული სხვა თანხა</t>
  </si>
  <si>
    <t>2 აისახება მოცულობითი, რაოდენობრივი ცვლილებებით წარმოქმნილი შემოსავლები და ხარჯები, რაც შეეხება ღირებულებით ცვლილებას რომელიც გამოწვეულია ერთჯერადი შეფასებით, იგი აისახება როგორც კაპიტალის კორექტირება „წმინდა აქტივების/კაპტალის ცვლილებების“ ანგარიშგებაში</t>
  </si>
  <si>
    <t>3 აისახება ზრდა/შემცირება კაპიტალში შენატანებით, სხვა ერთეულებში ინვესტიციებით, აქტივების რეკლასიფიკაციით, ბარტერით და ა.შ.</t>
  </si>
  <si>
    <t>ძირითადი აქტივების დაგროვილი ცვეთა</t>
  </si>
  <si>
    <t>ძირითადი აქტივების დაგროვილი გაუფასურების ზარალი</t>
  </si>
  <si>
    <t>წლის ცვეთის ხარჯი</t>
  </si>
  <si>
    <t>გასვლისას ანულირებული</t>
  </si>
  <si>
    <t>მიღებული დაგროვილი ცვეთა</t>
  </si>
  <si>
    <t>წლის გაუფასურების ხარჯი 4</t>
  </si>
  <si>
    <t>წლის გაუფასურების ხარჯის უკუგატარებით შემოსავალი 4</t>
  </si>
  <si>
    <t>მიღებული დაგროვილი გაუფასურება</t>
  </si>
  <si>
    <t>4 განმარტეთ გაუფასურების ხარჯის ან გაუფასურების ხარჯის უკუგატარების მიზეზები</t>
  </si>
  <si>
    <t xml:space="preserve">შენიშვნა  N7 საინვესტიციო ქონება </t>
  </si>
  <si>
    <t>ა) ფინანსურ ანგარიშგებაში საინვესტიციო ქონების შეფასება თვითღირებულების მოდელის გამოყენებით ხდება.</t>
  </si>
  <si>
    <t xml:space="preserve">ბ) საინვესტიციო ქონებას ცვეთა წრფივი მეთოდის გამოყენებით დაერიცხება. </t>
  </si>
  <si>
    <t xml:space="preserve">გ) ცვეთის დარიცხვისათვის სასარგებლო მომსახურების მინიმალური ვადები განისაზღვრება საქართველოს ფინანსთა მინისტრის 2020 წლის 2 დეკემბრის N289 ბრძანებით დამტკიცებული ინსტრუქციით „საბიუჯეტო ორგანიზაციების მიერ ცვეთის/ამორტიზაციის ბუღალტრულ აღრიცხვასა და ფინანსურ ანგარიშგებაში ასახვის შესახებ“. </t>
  </si>
  <si>
    <t xml:space="preserve"> ღირებულება 1</t>
  </si>
  <si>
    <t xml:space="preserve">ღირებულება * </t>
  </si>
  <si>
    <t>საცხოვრებელი დანიშნულების შენობები, კლასიფიცირებული საინვესტიციო ქონებად</t>
  </si>
  <si>
    <t>არასაცხოვრებელი დანიშნულების შენობები, კლასიფიცირებული საინვესტიციო ქონებად</t>
  </si>
  <si>
    <t>სხვა ნაგებობები, კლასიფიცირებული საინვესტიციო ქონებად</t>
  </si>
  <si>
    <t>მიწის გაუმჯობესება, კლასიფიცირებული საინვესტიციო ქონებად</t>
  </si>
  <si>
    <t>მიწა, კლასიფიცირებული საინვესტიციო ქონებად</t>
  </si>
  <si>
    <t>სულ საინვესტიციო ქონება</t>
  </si>
  <si>
    <t xml:space="preserve">საინვესტიციო ქონების ღირებულება  </t>
  </si>
  <si>
    <t>სხვადსხვა შემოსავლებით2</t>
  </si>
  <si>
    <t xml:space="preserve">სხვა მიღებებით 3 </t>
  </si>
  <si>
    <t xml:space="preserve"> სხვადასხვა ხარჯებით2</t>
  </si>
  <si>
    <t>2 აისახება მოცულობითი, რაოდენობრივი ცვლილებებით წარმოქმნილი შემოსავლები და ხარჯები, რაც შეეხება ღირებულებით ცვლილებას რომელიც გამოწვეულია ერთჯერადი შეფასებით, იგი აისახება როგორც კაპიტალის კორექტირება „წმინდა აქტივების/კაპიტალის ცვლილებების“ ანგარიშგებაში</t>
  </si>
  <si>
    <t>საინვესტიციო ქონების დაგროვილი ცვეთა</t>
  </si>
  <si>
    <t>საინვესტიციო ქონების დაგროვილი გაუფასურების ზარალი</t>
  </si>
  <si>
    <t>შენიშვნა N8 არამატერიალური აქტივები</t>
  </si>
  <si>
    <t>ა) ფინანსურ ანგარიშგებაში არამატერიალური აქტივების შეფასება თვითღირებულების მოდელის გამოყენებით ხდება.</t>
  </si>
  <si>
    <t xml:space="preserve">ბ) არამატერიალურ აქტივებს ამორტიზაცია წრფივი მეთოდის გამოყენებით დაერიცხება.  </t>
  </si>
  <si>
    <t>გ) ამორტიზაციის დარიცხვისათვის სასარგებლო მომსახურების ვადები განისაზღვრება საქართველოს ფინანსთა მინისტრის 2020 წლის 2 დეკემბრის N289 ბრძანებით დამტკიცებული ინსტრუქციით „საბიუჯეტო ორგანიზაციების მიერ ცვეთის/ამორტიზაციის ბუღალტრულ აღრიცხვასა და ფინანსურ ანგარიშგებაში ასახვის შესახებ“</t>
  </si>
  <si>
    <t>ღირებულება *</t>
  </si>
  <si>
    <t>დაგროვილი ამორტიზაცია.</t>
  </si>
  <si>
    <t>დაგროვილი ამორტიზაცია</t>
  </si>
  <si>
    <t>ინტელექტუალური საკუთრების ობიექტები</t>
  </si>
  <si>
    <t>კვლევა და განვითარება</t>
  </si>
  <si>
    <t>მინერალური წიაღისეულის ძიება და შეფასებები</t>
  </si>
  <si>
    <t>კომპიუტერული პროგრამები და მონაცემთა ბაზები</t>
  </si>
  <si>
    <t xml:space="preserve">   კომპიუტერული პროგრამები</t>
  </si>
  <si>
    <t xml:space="preserve">    მონაცემთა ბაზები</t>
  </si>
  <si>
    <t>გასართობი,ლიტერატურული და მხატვრული ორიგინალი ნიმუშები</t>
  </si>
  <si>
    <t>ინტელექტუალური საკუთრების სხვა პროდუქტები</t>
  </si>
  <si>
    <t>არამატერიალური არაწარმოებული აქტივები</t>
  </si>
  <si>
    <t>ხელშეკრულებები,იჯარა და ლიცენზიები</t>
  </si>
  <si>
    <t>ბაზარზე გაყიდვადი საოპერაციო იჯარები</t>
  </si>
  <si>
    <t>ბუნებრივი რესურსბით სარგებლობის ნებართვები</t>
  </si>
  <si>
    <t>სპეციფიკური საქმიანობების განხორციელების ნებართვები</t>
  </si>
  <si>
    <t>მომავალში საქონელსა და მომსახურებაზე ექსკლუზიური უფლებები</t>
  </si>
  <si>
    <t>გუდვილი</t>
  </si>
  <si>
    <t>არამატერიალური აქტივების ღირებულება *</t>
  </si>
  <si>
    <t xml:space="preserve"> გარე ტრანსფერებით, რომლებიც სხვაგან არ არის კლასიფიცირებული
</t>
  </si>
  <si>
    <t>სხვადასხვა შემოსავლებით**</t>
  </si>
  <si>
    <t>სხვა მიღებებით ***</t>
  </si>
  <si>
    <t xml:space="preserve"> გარე ტრანსფერებით, რომლებიც სხვაგან არ არის კლასიფიცირებული</t>
  </si>
  <si>
    <t xml:space="preserve"> სხვადასხვა ხარჯებით**</t>
  </si>
  <si>
    <t>სხვა გასვლებით***</t>
  </si>
  <si>
    <t xml:space="preserve"> კომპიუტერული პროგრამები</t>
  </si>
  <si>
    <t>* იგულისხმება თვითღირებულება ან ღირებულების განსაზღვრისათვის გამოყენებული სხვა თანხა</t>
  </si>
  <si>
    <t>**აისახება მოცულობითი, რაოდენობრივი ცვლილებებით წარმოქმნილი შემოსავლები და ხარჯები, რაც შეეხება ღირებულებით ცვლილებას რომელიც გამოწვეულია ერთჯერადი შეფასებით, იგი აისახება როგორც კაპიტალის კორექტირება „წმინდა აქტივების/კაპიტალის ცვლილებების“ ანგარიშგებაში</t>
  </si>
  <si>
    <t>***აისახება ზრდა/შემცირება კაპიტალში შენატანებით, სხვა ერთეულებში ინვესტიციებით, აქტივების რეკლასიფიკაციით, ბარტერით და ა.შ.</t>
  </si>
  <si>
    <t>არამატერიალური აქტივების დაგროვილი ამორტიზაცია</t>
  </si>
  <si>
    <t>არამატერიალური აქტივების დაგროვილი გაუფასურების ზარალი</t>
  </si>
  <si>
    <t>საანგარიშო პერიოდის საწყისი ნაშთი</t>
  </si>
  <si>
    <t>წლის ამორტიზაციის ხარჯი</t>
  </si>
  <si>
    <t>მიღებული დაგროვილი ამორტიზაცია</t>
  </si>
  <si>
    <t>საანგარიშო წლის საწყისი ნაშთი</t>
  </si>
  <si>
    <t>**** განმარტეთ გაუფასურების ზარალის ან გაუფასურების ზარალის უკუგატარების მიზეზები</t>
  </si>
  <si>
    <t>შენიშვნა N9  შეღავათიანი მომსახურების შეთანხმებები</t>
  </si>
  <si>
    <t>ხელშეკრულების #1 დასახელება და აღწერილობა</t>
  </si>
  <si>
    <t>ფინანსური ვალდებულების მოდელი</t>
  </si>
  <si>
    <t>შეღავათიანი მომსახურების აქტივების აღწერილობა</t>
  </si>
  <si>
    <t>დაგროვილი ცვეთა/ამორტიზაცია</t>
  </si>
  <si>
    <t>დაგროვილი გაუფასურების ზარალი</t>
  </si>
  <si>
    <t>შეღავათიანი მომსახურების აქტივების საბალანსო ღირებულების ცვლილებები</t>
  </si>
  <si>
    <t>შეღავათიანი მომსახურების ხელშეკრულება</t>
  </si>
  <si>
    <t>ხელშეკრულების დასახელება</t>
  </si>
  <si>
    <t>მთავრობის არსებული აქტივი</t>
  </si>
  <si>
    <t>კერძო სექტორის პარტნიორის მიერ უზრუნველყოფილი</t>
  </si>
  <si>
    <t>საწყისი ნაშთი</t>
  </si>
  <si>
    <t>შეძენა</t>
  </si>
  <si>
    <t>რეკლასიფიკაციის შედეგად მიღება</t>
  </si>
  <si>
    <t>აქტივის გაუმჯობესება (განახლება)</t>
  </si>
  <si>
    <t xml:space="preserve">გასვლა </t>
  </si>
  <si>
    <t>რეკლასიფიკაციის შედეგად გასვლა</t>
  </si>
  <si>
    <t>სხვა შემცირება</t>
  </si>
  <si>
    <t>საბოლოო ნაშთი</t>
  </si>
  <si>
    <t xml:space="preserve">მთავრობის არსებული აქტივი </t>
  </si>
  <si>
    <t xml:space="preserve">წლის ცვეთის/ამორტიზაციის ხარჯი </t>
  </si>
  <si>
    <t>გასვლისას ელიმინირებული</t>
  </si>
  <si>
    <t>შეღავათიანი მომსახურების აქტივების დაგროვილი გაუფასურების ზარალი</t>
  </si>
  <si>
    <t>წლის გაუფასურების ხარჯი (უკუგატარება) 2</t>
  </si>
  <si>
    <t>2 განმარტეთ გაუფასურების ხარჯის ან გაუფასურების ხარჯის უკუგატარების მიზეზები</t>
  </si>
  <si>
    <t xml:space="preserve">ვალდებულებები </t>
  </si>
  <si>
    <t>შემცირება</t>
  </si>
  <si>
    <t>ძირითადი თანხის გადახდა</t>
  </si>
  <si>
    <t>დაფინანსების ხარჯი</t>
  </si>
  <si>
    <t>მომსახურების ხარჯი</t>
  </si>
  <si>
    <t>მოკლევადიანი (მიმდინარე) ვალდებულებები</t>
  </si>
  <si>
    <t>შეღავათიანი მომსახურების გრძელვადიანი ვალდებულებების მიმდინარე ნაწილი</t>
  </si>
  <si>
    <t xml:space="preserve">შეღავათიანი მომსახურების ხელშეკრულება 1 </t>
  </si>
  <si>
    <t>შეღავათიანი მომსახურების ხელშეკრულება 2</t>
  </si>
  <si>
    <t>გრძლვადიანი ვალდებულებები</t>
  </si>
  <si>
    <t>შეღავათიანი მომსახურების გრძელვადიანი ვალდებულებები</t>
  </si>
  <si>
    <t xml:space="preserve">შენიშვნა N10 ფინანსური იჯარით აქტივები და ვალდებულებები </t>
  </si>
  <si>
    <t xml:space="preserve">სააღრიცხვი პოლიტიკები: </t>
  </si>
  <si>
    <t>მიმდინარე ვალდებულებები</t>
  </si>
  <si>
    <t xml:space="preserve">გრძელვადიან პერიოდში  ფინანსურ იჯარაზე გადასახდელი თანხები </t>
  </si>
  <si>
    <t xml:space="preserve">შენიშვნა N 11 სხვა არაფინანსური გრძელვადიანი აქტივები </t>
  </si>
  <si>
    <t>ფასეულობები</t>
  </si>
  <si>
    <t>მატერიალური არაწარმოებული აქტივები</t>
  </si>
  <si>
    <t>მემკვიდრეობითი აქტივები</t>
  </si>
  <si>
    <t>დაუმთავრებელი აქტივები</t>
  </si>
  <si>
    <t>დაუმთავრებელი მშენებლობა</t>
  </si>
  <si>
    <t>აქტივები, რომელთა საკუთრების უფლება ჯერ არ არის მოპოვებული ან სხვა ერთეულებზე გადასაცემადაა მიღებული</t>
  </si>
  <si>
    <t>საოპერაციო იჯარით მიღებული ქონების არსებითი გაუმჯობესება</t>
  </si>
  <si>
    <t>გასაყიდად გამიზნული გრძელვადიანი არაფინანსური აქტივები</t>
  </si>
  <si>
    <t>ზრდის პროცესში მყოფი ბიოლოგიური აქტივები</t>
  </si>
  <si>
    <t>დაუმთავრებელი არამატერიალური აქტივი</t>
  </si>
  <si>
    <t>არაწარმოებული აქტივების (გარდა მიწისა) საკუთრების უფლების გადაცემის ხარჯები</t>
  </si>
  <si>
    <t>საკუთარი სახსრებით  კაპიტალის შექმნით</t>
  </si>
  <si>
    <t>სხვადსხვა შემოსავლებით 2</t>
  </si>
  <si>
    <t xml:space="preserve"> სხვადასხვა ხარჯებით 2</t>
  </si>
  <si>
    <t>2 აისახება მოცულობითი, რაოდენობრივი ცვლილებებით წარმოქმნილი შემოსავლები და ხარჯები, რაც შეეხება ღირებულებით ცვლილებას რომელიც გამოწვეულია ერთჯერადი შეფასებით/გადაფასებით, იგი აისახება როგორც კაპიტალის კორექტირება „წმინდა აქტივების/კაპიტალის ცვლილებების“ ანგარიშგებაში</t>
  </si>
  <si>
    <t>სხვა არაფინანსური გრძელვადიანი აქტივების დაგროვილი ცვეთა</t>
  </si>
  <si>
    <t>სხვა არაფინანსური გრძელვადიანი აქტივების დაგროვილი გაუფასურების ზარალი</t>
  </si>
  <si>
    <t xml:space="preserve">საანგარიშო წლის საწყისი ნასთი. </t>
  </si>
  <si>
    <t>წლის ცვეთის ხარჯი (ასეთის არსებობის შემთხვევაში)</t>
  </si>
  <si>
    <t>წლის გაუფასურების ხარჯი4</t>
  </si>
  <si>
    <t>შენიშვნა N12 მოკლევადიანი და გრძელვადიანი ფინანსური ვალდებულებები</t>
  </si>
  <si>
    <t>საანგარიშო პპერიოდის საწყისი ნაშთი</t>
  </si>
  <si>
    <t>საკასო</t>
  </si>
  <si>
    <t>სხვა 1</t>
  </si>
  <si>
    <t>მოკლევადიანი ფინანსური ვალდებულებები</t>
  </si>
  <si>
    <t>მოკლევადიანი ნასესხები თანხები საბიუჯეტო სახსრებით</t>
  </si>
  <si>
    <t>მოკლევადიანი ნასესხები თანხები საბიუჯეტო სახსრებით ეროვნულ ვალუტაში</t>
  </si>
  <si>
    <t>მოკლევადიანი ნასესხები თანხები საბიუჯეტო სახსრებით უცხოურ ვალუტაში</t>
  </si>
  <si>
    <t>მოკლევადიანი ნასესხები თანხები არასაბიუჯეტო სახსრებით</t>
  </si>
  <si>
    <t>მოკლევადიანი ნასესხები თანხები არასაბიუჯეტო სახსრებით ეროვნულ ვალუტაში</t>
  </si>
  <si>
    <t>მოკლევადიანი ნასესხები თანხები არასაბიუჯეტო სახსრებით უცხოურ ვალუტაში</t>
  </si>
  <si>
    <t>მოკლევადიანი ფასიანი ქაღალდები ეროვნულ ვალუტაში</t>
  </si>
  <si>
    <t>მოკლევადიანი ფასიანი ქაღალდები უცხოურ ვალუტაში</t>
  </si>
  <si>
    <t xml:space="preserve">გრძელვადიანი საბიუჯეტო  ნასესხები თანხების მიმდინარე ნაწილი </t>
  </si>
  <si>
    <t>გრძელვადიანი საბიუჯეტო ნასესხები თანხების მიმდინარე ნაწილი ეროვნულ ვალუტაში</t>
  </si>
  <si>
    <t>გრძელვადიანი საბიუჯეტო ნასესხები თანხების მიმდინარე ნაწილი უცხოურ ვალუტაში</t>
  </si>
  <si>
    <t xml:space="preserve">გრძელვადიანი არასაბიუჯეტო ნასესხები თანხების მიმდინარე ნაწილი </t>
  </si>
  <si>
    <t>გრძელვადიანი არასაბიუჯეტო ნასესხები თანხების მიმდინარე ნაწილი ეროვნულ ვალუტაში</t>
  </si>
  <si>
    <t xml:space="preserve">გრძელვადიანი არასაბიუჯეტო ნასესხები თანხების მიმდინარე ნაწილი უცხოურ ვალუტაში </t>
  </si>
  <si>
    <t>გრძელვადიანი ფინანსური ვალდებულებები</t>
  </si>
  <si>
    <t>გრძელვადიანი საბიუჯეტო  ნასესხები თანხები</t>
  </si>
  <si>
    <t>გრძელვადიანი საბიუჯეტო ნასესხები თანხები ეროვნულ ვალუტაში</t>
  </si>
  <si>
    <t>გრძელვადიანი საბიუჯეტო ნასესხები თანხები უცხოურ ვალუტაში</t>
  </si>
  <si>
    <t>გრძელვადიანი არასაბიუჯეტო  ნასესხები თანხები</t>
  </si>
  <si>
    <t>გრძელვადიანი არასაბიუჯეტო ნასესხები თანხები ეროვნულ ვალუტაში</t>
  </si>
  <si>
    <t>გრძელვადიანი არასაბიუჯეტო ნასესხები თანხები უცხოურ ვალუტაში</t>
  </si>
  <si>
    <t>გრძელვადიანი ფასიანი ქაღალდები</t>
  </si>
  <si>
    <t>გრძელვადიანი ფასიანი ქაღალდები ეროვნულ ვალუტაში</t>
  </si>
  <si>
    <t>გრძელვადიანი ფასიანი ქაღალდები უცხოურ ვალუტაში</t>
  </si>
  <si>
    <t>1 აღირიცხება კურსთაშორის სხვაობით მიღებული მოგება/ზარალი, ვალის პატიება, ჩამოწერა და სხვა</t>
  </si>
  <si>
    <t>სასესხო ხელშეკრულებების დასახელება</t>
  </si>
  <si>
    <t xml:space="preserve"> სესხის პროცენტი%</t>
  </si>
  <si>
    <t>საბოლოო დაფარვის თარიღი</t>
  </si>
  <si>
    <t>სესხის აღწერილობა</t>
  </si>
  <si>
    <t xml:space="preserve">შენიშვნა N13 კრედიტორული დავალიანებები, ანარიცხები და სხვა ვალდებულებები </t>
  </si>
  <si>
    <t>მოკლევადიანი კრედიტორული დავალიანებები 2-13-0000</t>
  </si>
  <si>
    <t>სახაზინო ოპერაციებთან დაკავშირებული გადასახდელები</t>
  </si>
  <si>
    <t>გადასახადებით წარმოქმნილი მოკლევადიანი (მიმდინარე) კრედიტორული დავალიანებები</t>
  </si>
  <si>
    <t xml:space="preserve">თანამშრომლებთან და სტიპენდიანტებთან დაკავშირებული კრედიტორული დავალიანებები </t>
  </si>
  <si>
    <t xml:space="preserve"> მ.შ სოციალური დახმარებით წარმოქმნილი ვალდებულებები2</t>
  </si>
  <si>
    <t>საქონლისა და მომსახურების მოწოდებასთან დაკავშირებული მოკლევადიანი კრედიტორული დავალიანებები</t>
  </si>
  <si>
    <t>არაფინანსური აქტივების მოწოდებასთან დაკავშირებული მოკლევადიანი კრედიტორული დავალიანება</t>
  </si>
  <si>
    <t>სხვა მოკლევადიანი (მიმდანარე) კრედიტორული დავალიანებები</t>
  </si>
  <si>
    <t>სხვა მოკლევადიანი (მიმდინარე) ვალდებულებები (2-15-0000)</t>
  </si>
  <si>
    <t xml:space="preserve">  ავანსად მიღებული მოკლევადიანი (მიმდინარე) შემოსავლები</t>
  </si>
  <si>
    <t xml:space="preserve"> მოკლევადიანი (მიმდინარე) ავანსად მიღებული საგადასახადო შემოსავლები</t>
  </si>
  <si>
    <t xml:space="preserve"> მოკლევადიანი (მიმდინარე) ავანსად მიღებული არასაგადასახადო შემოსავლები</t>
  </si>
  <si>
    <t xml:space="preserve"> მოკლევადიანი (მიმდინარე) ავანსად მიღებული იჯარის შემოსავლები</t>
  </si>
  <si>
    <t xml:space="preserve"> მოკლევადიანი (მიმდინარე) ავანსად მიღებული გრანტებით და სხვა არაგაცვლითი ოპერაციებით შემოსავლები</t>
  </si>
  <si>
    <t xml:space="preserve"> მოკლევადიანი (მიმდინარე) ავანსად მიღებული სხვა არასაგადასახადო შემოსავლები</t>
  </si>
  <si>
    <t xml:space="preserve">  მოკლევადიანი (მიმდინარე) არაფულადი ვალდებულებები არაფინანსური აქტივების მიღებით</t>
  </si>
  <si>
    <t xml:space="preserve">  ბარტერული ოპერაციების შედეგად გასაცემი აქტივებით წარმოქმნილი მოკლევადიანი (მიმდინარე) ვალდებულებები</t>
  </si>
  <si>
    <t xml:space="preserve">  მოკლევადიანი (მიმდინარე)  არაფულადი ვალდებულებები არაგაცვლით ოპერაციებთან დაკავშირებით</t>
  </si>
  <si>
    <t>გრძელვადიანი კრედიტორული დავალიანებები 2-26-0000</t>
  </si>
  <si>
    <t>საქონლისა და მომსახურების მიწოდებასთან დაკავშირებული გრძელვადიანი კრედიტორული დავალიანება</t>
  </si>
  <si>
    <t>არაფინანსური აქტივების მოწოდებით დარიცხული გრძელვადიანი კრედიტორული დავალიანებები</t>
  </si>
  <si>
    <t>სხვა გრძელვადიანი კრედიტორული დავალიანებები</t>
  </si>
  <si>
    <t>2  აისახება 2-13-3900 ანგარიშებზე ასახული კრედიტორული დავალიანებების ნაშთები</t>
  </si>
  <si>
    <t xml:space="preserve"> N13ბ          </t>
  </si>
  <si>
    <t>ანარიცხი 13</t>
  </si>
  <si>
    <t>ანარიცხი 23</t>
  </si>
  <si>
    <t>მოკლევადიანი ანარიცხები</t>
  </si>
  <si>
    <t>ანარიცხების ზრდა</t>
  </si>
  <si>
    <t>ანარიცხების კლება</t>
  </si>
  <si>
    <t>წინა ანარიცხების უკუგატარება</t>
  </si>
  <si>
    <t xml:space="preserve">3 მიუთითეთ ანარიცხის დასახელება. მაგ. სამართალწარმოების ხარჯების ანარიცხები, რესტრუქტურუზაციის ანარიცხები და ა.შ. საჭიროების შემთხვევაში, დაამატეთ სვეტები. თითოეულ ანარიცხთან დაკავშირებით დამატებით მიუთითეთ შესაბამისი ფულადი სახსრების გადინებების მოსალოდნელი ვადები. </t>
  </si>
  <si>
    <t>შენიშვნა N14 შემოსავლები არაგაცვლითი ოპერაციებიდან</t>
  </si>
  <si>
    <t>N14ა</t>
  </si>
  <si>
    <t xml:space="preserve">საგადასახადო შემოსავლები 1 </t>
  </si>
  <si>
    <t>ფიზიკური პირებისგან საშემოსავლო გადასახადი</t>
  </si>
  <si>
    <t>კორპორაციებიდან და სხვა საწარმოებიდან მოგების გადასახადი</t>
  </si>
  <si>
    <t>დღგ</t>
  </si>
  <si>
    <t>აქციზი</t>
  </si>
  <si>
    <t xml:space="preserve">საბაჟო და იმპორტის მოსაკრებლები </t>
  </si>
  <si>
    <t>სხვა საგადასახადო შემოსავლები</t>
  </si>
  <si>
    <t xml:space="preserve">სულ </t>
  </si>
  <si>
    <t>N14 ბ  შემოსავლები გრანტებით</t>
  </si>
  <si>
    <t>მიმდინარე</t>
  </si>
  <si>
    <t>კაპიტალური</t>
  </si>
  <si>
    <t>ფულადი ფორმით</t>
  </si>
  <si>
    <t>უცხო სახელმწიფოთა მთავრობებიდან მიღებული</t>
  </si>
  <si>
    <t xml:space="preserve">საერთაშორისო ორგანიზაციებიდან მიღებული </t>
  </si>
  <si>
    <t>სახელმწიფო ერთეულებისაგან მიღებული</t>
  </si>
  <si>
    <t>იმავე დონის სახელმწიფო ერთეულებისაგან მიღებული</t>
  </si>
  <si>
    <t>სხვა დონის სახელმწიფო ერთეულებისაგან მიღებული</t>
  </si>
  <si>
    <t>სასაქონლო ფორმით</t>
  </si>
  <si>
    <t>N14 გ სხვა ოპერაციებიდან შემოსავლები</t>
  </si>
  <si>
    <t>მიმდინარე ტრანსფერები და სხვა არაკლასიფიცირებული შემოსავლები არაგაცვლითი ოპერაციებით</t>
  </si>
  <si>
    <t>კაპიტალური ტრანსფერები და სხვა არაკლასიფიცირებული შემოსავლები არაგაცვლითი ოპერაციებით</t>
  </si>
  <si>
    <t>შემოსავლები შიდა მიმდინარე ტრანსფერებით</t>
  </si>
  <si>
    <t>შემოსავლები შიდა კაპიტალური ტრანსფერებით</t>
  </si>
  <si>
    <t>შენიშვნა N15 შემოსავლები გაცვლითი ოპერაციებიდან</t>
  </si>
  <si>
    <t xml:space="preserve">დივიდენდებიდან შემოსავლები </t>
  </si>
  <si>
    <t xml:space="preserve">რენტიდან შემოსავლები </t>
  </si>
  <si>
    <t>შემოსავლები საქონლისა და მომსახურების გაყიდვებიდან</t>
  </si>
  <si>
    <t>საქონლის გაყიდვებიდან შემოსავლები</t>
  </si>
  <si>
    <t>მომსახურების გაწევიდან შემოსავლები</t>
  </si>
  <si>
    <t>მიმდინარე ტრანსფერები და სხვა არაკლასიფიცირებული შემოსავლები გაცვლითი ოპერაციებით</t>
  </si>
  <si>
    <t>კაპიტალური ტრანსფერები და სხვა არაკლასიფიცირებული შემოსავლები გაცვლითი ოპერაციებით</t>
  </si>
  <si>
    <t>შენიშვნა N15ბ გრძელვადიანი არაფინანსური აქტივების გაყიდვიდან მიღებული შემოსავალი</t>
  </si>
  <si>
    <t xml:space="preserve">გრძელვადიანი აქტივების გაყიდვიდან მიღებული შემოსავალი </t>
  </si>
  <si>
    <t>ძირითადი აქტივების გაყიდვიდან  მიღებული შემოსავალი</t>
  </si>
  <si>
    <t xml:space="preserve">საინვესტიციო ქონების გაყიდვიდან მიღებული შემოსავალი </t>
  </si>
  <si>
    <t>არამატერიალური აქტივების გაყიდვიდან  მიღებული შემოსავალი</t>
  </si>
  <si>
    <t>სხვა გრძელვადიანი არაფინანსური აქტივების გაყიდვიდან  მიღებული შემოსავალი</t>
  </si>
  <si>
    <t>შენიშვნა N16 გაუფასურების ხარჯები და გაუფასურების უკუგატარებით შემოსავლები</t>
  </si>
  <si>
    <t>მიუთითეთ გაუფასურების აღრიცხვისათვის გამოყენებული სააღრიცხვო პოლიტიკები</t>
  </si>
  <si>
    <t xml:space="preserve">გაუფასურების უკუგატარებით შემოსავლები </t>
  </si>
  <si>
    <t>საეჭვო მოთხოვნების ანარიცხების შემცირების უკუგატარებით წარმოქმნილი შემოსავლები</t>
  </si>
  <si>
    <t>მატერიალური მარაგების ღირებულების შემცირების უკუგატარებით წარმოქმნილი შემოსავლები</t>
  </si>
  <si>
    <t>ძირითადი აქტივების გაუფასურების უკუგატარებით წარმოქმნილი შემოსავლები</t>
  </si>
  <si>
    <t>საინვესტიციო ქონების გაუფასურების უკუგატარებით წარმოქმნილი შემოსავლები</t>
  </si>
  <si>
    <t>არამატერიალური აქტივების გაუფასურების უკუგატარებით წარმოქმნილი შემოსავლები</t>
  </si>
  <si>
    <t>შეღავათიანი მომსახურების აქტივების გაუფასურების უკუგატარებით წარმოქმნილი შემოსავლები</t>
  </si>
  <si>
    <t>ფინანსური იჯარით მიღებული აქტივების გაუფასურების უკუგატარებით წარმოქმნილი შემოსავლები</t>
  </si>
  <si>
    <t>სხვა არაფინანსური აქტივების გაუფასურების უკუგატარებით წარმოქმნილი შემოსავლები</t>
  </si>
  <si>
    <t>ფინანსური აქტივების (გარდა დებიტორული დავალიანებებისა) გაუფასურების უკუგატარებით წარმოქმნილი შემოსავლები</t>
  </si>
  <si>
    <t>სულ გაუფასურების უკუგატარებით შემოსავლები</t>
  </si>
  <si>
    <t xml:space="preserve">გაუფასურების ხარჯები </t>
  </si>
  <si>
    <t>საეჭვო/უიმედო მოთხოვნების ხარჯები</t>
  </si>
  <si>
    <t>მატერიალური მარაგების ღირებულების შემცირების ხარჯები</t>
  </si>
  <si>
    <t>ძირითადი აქტივების გაუფასურების ხარჯები</t>
  </si>
  <si>
    <t>საინვესტიციო ქონების გაუფასურების ხარჯები</t>
  </si>
  <si>
    <t>არამატერიალური აქტივების გაუფასურების ხარჯები</t>
  </si>
  <si>
    <t>შეღავათიანი მომსახურების აქტივების გაუფასურების ხარჯები</t>
  </si>
  <si>
    <t>ფინანსური იჯარით მიღებული აქტივების გაუფასურების ხარჯები</t>
  </si>
  <si>
    <t>სხვა არაფინანსური აქტივების გაუფასურების ხარჯები</t>
  </si>
  <si>
    <t>ფინანსური აქტივების (გარდა დებიტორული დავალიანებებისა) გაუფასურების ხარჯები</t>
  </si>
  <si>
    <t>სულ გაუფასურების ხარჯები</t>
  </si>
  <si>
    <t>შენიშვნა N17 საოპერაციო ხარჯები</t>
  </si>
  <si>
    <t>N17 ა</t>
  </si>
  <si>
    <t>შრომის ანაზღაურების ხარჯები</t>
  </si>
  <si>
    <t>საქონლისა და მომსახურების ხარჯები</t>
  </si>
  <si>
    <t>მ.შ შტატგარეშეთა შრომის ანაზღაურება</t>
  </si>
  <si>
    <t xml:space="preserve">   იჯარის ხარჯები</t>
  </si>
  <si>
    <t xml:space="preserve">   მივლინებების ხარჯები</t>
  </si>
  <si>
    <t>ცვეთის და ამორტიზაციის ხარჯები</t>
  </si>
  <si>
    <t>ცვეთის ხარჯი</t>
  </si>
  <si>
    <t>ამორტიზაციის ხარჯი</t>
  </si>
  <si>
    <t>შიდა ტრანსფერებით ხარჯები</t>
  </si>
  <si>
    <t>შიდა კაპიტალური ტრანსფერებით ხარჯები</t>
  </si>
  <si>
    <t>შიდა მიმდინარე ტრანსფერებით ხარჯები</t>
  </si>
  <si>
    <t xml:space="preserve">სხვა ხარჯები </t>
  </si>
  <si>
    <t>საპროცენტო ხარჯები</t>
  </si>
  <si>
    <t>რენტის ხარჯები</t>
  </si>
  <si>
    <t>მიმდინარე ტრანსფერები და სხვა არაკლასიფიცირებული  ხარჯები</t>
  </si>
  <si>
    <t>მიმდინარე ტრანსფერები და სხვა  არაკლასიფიცირებული ხარჯები გაცვლითი ოპერაციებით</t>
  </si>
  <si>
    <t>მიმდინარე ტრანსფერები და სხვა  არაკლასიფიცირებული ხარჯები არაგაცვლითი ოპერაციებით</t>
  </si>
  <si>
    <t>კაპიტალური ტრანსფერები და სხვა არაკლასიფიცირებული  ხარჯები</t>
  </si>
  <si>
    <t>კაპიტალური ტრანსფერები და სხვა  არაკლასიფიცირებული ხარჯები გაცვლითი ოპერაციებით</t>
  </si>
  <si>
    <t>კაპიტალური ტრანსფერები და სხვა  არაკლასიფიცირებული ხარჯები არაგაცვლითი ოპერაციებით</t>
  </si>
  <si>
    <t>ქონებასთან დაკავშირებული ხარჯები, გარდა პროცენტისა</t>
  </si>
  <si>
    <t>გრძელვადიანი აქტივების გაყიდვასთან დაკავშირებული ხარჯი</t>
  </si>
  <si>
    <t>ძირითადი აქტივების გაყიდვასთან დაკავშირებული ხარჯი</t>
  </si>
  <si>
    <t>არამატერიალური აქტივების გაყიდვასთან დაკავშირებული ხარჯი</t>
  </si>
  <si>
    <t>საინვესტიციო ქონების გაყიდვასთან დაკავშირებული ხარჯი</t>
  </si>
  <si>
    <t>სხვა გრძელვადიანი არაფინანსური აქტივების გაყიდვასთან დაკავშირებული ხარჯი</t>
  </si>
  <si>
    <t>N17 ბ გრანტებით ხარჯები</t>
  </si>
  <si>
    <t>უცხო სახელმწიფოთა მთავრობებზე გაცემული</t>
  </si>
  <si>
    <t>საერთაშორისო ორგანიზაციებზე გაცემული</t>
  </si>
  <si>
    <t>სახელმწიფო ერთეულებზე გაცემული</t>
  </si>
  <si>
    <t>იმავე დონის სახელმწიფო ერთეულებზე გაცემული</t>
  </si>
  <si>
    <t>სხვა დონის სახელმწიფო ერთეულებზე გაცემული</t>
  </si>
  <si>
    <t xml:space="preserve">N17 გ </t>
  </si>
  <si>
    <t>სუბსიდიები საჯარო კორპორაციებს</t>
  </si>
  <si>
    <t xml:space="preserve">არაფინანსურ საჯარო კორპორაციებს </t>
  </si>
  <si>
    <t>ფინანსურ საჯარო კორპორაციებს</t>
  </si>
  <si>
    <t>სუბსიდიები კერძო საწარმოებს</t>
  </si>
  <si>
    <t>არაფინანსურ კერძო საწარმოებს</t>
  </si>
  <si>
    <t>ფინანსურ კერძო საწარმოებს</t>
  </si>
  <si>
    <t>სუბსიდიები სხვა სექტორებს</t>
  </si>
  <si>
    <t>შენიშვნა N18 სხვადასხვა შემოსავლები და ხარჯები</t>
  </si>
  <si>
    <t>მიუთითეთ სხვადასხვა შემოსავლების და ხარჯების აღრიცხვისათვის გამოყენებული სააღრიცხვო პოლიტიკები</t>
  </si>
  <si>
    <t>უცხოური ვალუტის გაცვლის კურსის ცვლილებით ფლობიდან მიღებული მოგება</t>
  </si>
  <si>
    <t>უცხოურ ვალუტაში აქტივების გადაანგარიშების შედეგად ფლობიდან მიღებული მოგება</t>
  </si>
  <si>
    <t>უცხოურ ვალუტაში ვალდებულებების გადაანგარიშების შედეგად ფლობიდან მიღებული მოგება</t>
  </si>
  <si>
    <t>კაპიტალ-მეთოდით აღრიცხული ინვესტიციების ფლობით მიღებული მოგება</t>
  </si>
  <si>
    <t>სულ სხვადასხვა შემოსავლები</t>
  </si>
  <si>
    <t>სხვადასხვა ხარჯები</t>
  </si>
  <si>
    <t>უცხოური ვალუტის გაცვლის კურსის ცვლილებით ფლობიდან წარმოქმნილი ზარალი</t>
  </si>
  <si>
    <t>უცხოურ ვალუტაში აქტივების გადაანგარიშების შედეგად ფლობიდან წარმოქმნილი ზარალი</t>
  </si>
  <si>
    <t>უცხოურ ვალუტაში ვალდებულებების გადაანგარიშების შედეგად ფლობიდან წარმოქმნილი ზარალი</t>
  </si>
  <si>
    <t xml:space="preserve">კაპიტალ-მეთოდით აღრიცხული ინვესტიციების ფლობით წარმოქმნილი ზარალი
</t>
  </si>
  <si>
    <t>სულ სხვადასხვა ხარჯები</t>
  </si>
  <si>
    <t>შენიშვნა N19 ფულადი სახსრები გადასახადებიდან 1</t>
  </si>
  <si>
    <t>საგადასახადო შემოსავლების დასახელება</t>
  </si>
  <si>
    <t>1 ივსება შესაბამისი ერთეულების მიერ, საკასო მეთოდის შესაბამისად</t>
  </si>
  <si>
    <t>შენიშვნა N20 საოპერაციო საქმიანობებიდან წმინდა ფულადი სახსრების მოძრაობის შეჯერება (შედარება) ნამეტთან/(დეფიციტთან) 1</t>
  </si>
  <si>
    <t>საანგარიშგებო პერიოდის ბრუნვა სულ</t>
  </si>
  <si>
    <t>წინა საანგარიშგებო პერიოდის ბრუნვა სულ</t>
  </si>
  <si>
    <t>ნამეტი/დეფიციტი (+/-)</t>
  </si>
  <si>
    <t>არაფულადი მოძრაობები (კორექტირებები)</t>
  </si>
  <si>
    <t>დარიცხული წმინდა პროცენტი (-/+) 2</t>
  </si>
  <si>
    <t>ცვეთა  (+)</t>
  </si>
  <si>
    <t>ამორტიზაცია (+)</t>
  </si>
  <si>
    <t>წლის გაუფასურების/ღირებულების შემცირების/საეჭვო მოთხოვნების ხარჯი (+)</t>
  </si>
  <si>
    <t>კრედიტორული დავალიანების ზრდა/კლება (+/-)</t>
  </si>
  <si>
    <t>ანარიცხების ზრდა/კლება (+/-)</t>
  </si>
  <si>
    <t>სხვა მიმდინარე ვალდებულებების ზრდა/კლება (+/-)</t>
  </si>
  <si>
    <t>წლის გაუფასურების ღირებულების შემცირების/საეჭვო მოთხოვნების ხარჯის უკუგატარებით 
შემოსავალი (-)</t>
  </si>
  <si>
    <t>სხვადასხვა შემოსავლები (-)</t>
  </si>
  <si>
    <t>გრძელვადიანი არაფინანსური აქტივების გაყიდვიდან მიღებული მოგება/ზარალი (-/+)</t>
  </si>
  <si>
    <t>ინვესტიციების გასვლიდან მიღებული მოგება/ზარალი (-/+)</t>
  </si>
  <si>
    <t>დებიტორული დავალიანების ზრდა/კლება (-/+)</t>
  </si>
  <si>
    <t>მატერიალური მარაგების ზრდა/კლება  (-/+)</t>
  </si>
  <si>
    <t>სხვა მიმდინარე აქტივების ზრდა/კლება (-/+)</t>
  </si>
  <si>
    <t>სხვა არაფულადი ოპერაციებით ზრდა/კლება (-/+)</t>
  </si>
  <si>
    <t>გადახდილი პროცენტი (-) 3</t>
  </si>
  <si>
    <t>მიღებული პროცენტი და დივიდენდი (+) 4</t>
  </si>
  <si>
    <t>წმინდა ფულადი სახსრები საოპერაციო საქმიანობებიდან</t>
  </si>
  <si>
    <t>1  ივსება შესაბამისი ერთეულების მიერ რომლებიც მართავენ და აკონტროლებენ ფულად სახსრებს</t>
  </si>
  <si>
    <t>2 აისახება დარიცხულ საპროცენტო შემოსავლებსა და საპროცენტო ხარჯებს შორის სხვაობა</t>
  </si>
  <si>
    <t>3  აისახება საკასო გადახდა</t>
  </si>
  <si>
    <t>4 აისახება საკასო შემოსულობა</t>
  </si>
  <si>
    <t>ბიუჯეტის შესრულების ანგარიში</t>
  </si>
  <si>
    <t>ფულადი სახსრების მოძრაობის ანგარიშგება</t>
  </si>
  <si>
    <t xml:space="preserve">ბიუჯეტის ნაშთისა და წმინდა ფულადი სახსრებისა და მათი ეკვივალენტების ზრდის (შემცირების) შეჯერება(შედარება) </t>
  </si>
  <si>
    <t xml:space="preserve">ფულადი სახსრები საოპერაციო საქმიანობიდან </t>
  </si>
  <si>
    <t xml:space="preserve">ფულადი სახსრები საინვესტიციო საქმიანობიდან </t>
  </si>
  <si>
    <t>ფულადი სახსრები ფინანსური საქმიანობიდან</t>
  </si>
  <si>
    <t>ბიუჯეტის შემოსულობები</t>
  </si>
  <si>
    <t xml:space="preserve">ბიუჯეტის შემოსავლები </t>
  </si>
  <si>
    <t xml:space="preserve">     გადასახადები</t>
  </si>
  <si>
    <t xml:space="preserve">     გრანტები</t>
  </si>
  <si>
    <t xml:space="preserve">    სხვა შემოსავლები</t>
  </si>
  <si>
    <t xml:space="preserve">არაფინანსური აქტივების შემცირება </t>
  </si>
  <si>
    <t xml:space="preserve">ფინანსური აქტივების შემცირება </t>
  </si>
  <si>
    <t xml:space="preserve">ვალდებულებების ზრდა </t>
  </si>
  <si>
    <t xml:space="preserve">სულ ბიუჯეტის შემოსულობები </t>
  </si>
  <si>
    <t xml:space="preserve">არაფინანსური აქტივების ზრდა </t>
  </si>
  <si>
    <t xml:space="preserve">ვალდებულებების (ვალის) შემცირება </t>
  </si>
  <si>
    <t>ბიუჯეტის ნაშთი2</t>
  </si>
  <si>
    <t xml:space="preserve">ბიუჯეტისა და ფულადი სახსრების ეკვივალენტების მთლიანი ნაშთი  </t>
  </si>
  <si>
    <t>წმინდა ფულადი სახსრები საქმიანობის მიხედვით</t>
  </si>
  <si>
    <t>ფულადი სახსრებისა და მათი ეკვივალენტების წმინდა ზრდა (შემცირება)3</t>
  </si>
  <si>
    <t>1 ივსება მხოლოდ იმ ერთეულების მიერ, რომლებიც აკონტროლებენ ფულად სახსრებს</t>
  </si>
  <si>
    <t>2 ბიუჯეტის შესრულების ანგარიშში ბიუჯეტის ნაშთისა და ფულადი სახსრების ეკვივალენტების ჯამი ფულადი სახსრების მოძრაობის ანგარიშგებაში ფულადი სახსრებისა და ფულადი სახსრების ეკვივალენტების წმინდა ზრდის (შემცირების) ტოლია.</t>
  </si>
  <si>
    <t>3 აღნიშნული ტოლია ფინანსური აქტივების ზრდას გამოკლებული ფულადი სახსრების ეკვივალენტები</t>
  </si>
  <si>
    <t xml:space="preserve">ბიუჯეტის ფაქტობრივი საოპერაციო ნაშთისა და საოპერაციო საქმიანობიდან ფულადი სახსრების შეჯერება (შედარება) </t>
  </si>
  <si>
    <t>ბიუჯეტის საერთო (მთლიანი) ნაშთი</t>
  </si>
  <si>
    <t>არაფინანსური აქტივების ზრდა/(შემცირება)</t>
  </si>
  <si>
    <t xml:space="preserve">ბიუჯეტის საოპერაციო ნაშთი </t>
  </si>
  <si>
    <t xml:space="preserve">განსხვავებები საფუძვლების (მეთოდების) მიხედვით </t>
  </si>
  <si>
    <t xml:space="preserve">განსხვავებები დროითი პერიოდის მიხედვით </t>
  </si>
  <si>
    <t xml:space="preserve">განსხვავებები ერთეულების მიხედვით </t>
  </si>
  <si>
    <t xml:space="preserve">განსხვავებები კლასიფიკაციის მიხედვით </t>
  </si>
  <si>
    <t>ფულადი სახსრები საოპერაციო საქმიანობიდან</t>
  </si>
  <si>
    <t xml:space="preserve">ფაქტობრივი თანხა შესადარის საფუძველზე ბიუჯეტისა და ფაქტობრივი თანხების შედარების ანგარიშგების მიხედვით </t>
  </si>
  <si>
    <t xml:space="preserve">საოპერაციო საქმიანობა </t>
  </si>
  <si>
    <t>საინვესტიციო საქმიანობა</t>
  </si>
  <si>
    <t>ფინანსური საქმიანობა</t>
  </si>
  <si>
    <t xml:space="preserve">ფაქტობრივი თანხა ფულადი სახსრების მოძრაობის ანგარიშგებაში </t>
  </si>
  <si>
    <t>შენიშვნა N22 სახელმწიფოს სახელით ადმინისტრირებადი კატეგორიები 1</t>
  </si>
  <si>
    <t>მიუთითეთ ადმინისტრირებადი კატეგორიების აღრიცხვისათვის გამოყენებული სააღრიცხვო პოლიტიკები</t>
  </si>
  <si>
    <t xml:space="preserve"> ფულადი სახსრები ხაზინაში</t>
  </si>
  <si>
    <t>ავტონომიური რესპუბლიკებისა და მუნიციპალიტეტების   სახსრები ეროვნულ ვალუტაში</t>
  </si>
  <si>
    <t>ცენტრალური ბიუჯეტის სსიპ-ების და ა(ა)იპ-ების სახსრები ეროვნულ ვალუტაში</t>
  </si>
  <si>
    <t>ავტონომიური რესპუბლიკებისა და მუნიციპალიტეტების  სსიპ-ების და ა(ა)იპ-ების სახსრები ეროვნულ ვალუტაში</t>
  </si>
  <si>
    <t xml:space="preserve">სხვა ანგარიშები ხაზინაში ეროვნულ ვალუტაში </t>
  </si>
  <si>
    <t xml:space="preserve"> ფულადი სახსრების ექვივალენტები</t>
  </si>
  <si>
    <t>სახელმწიფო ხაზინის მიერ 3 თვემდე ვადიან დეპოზიტებზე ეროვნულ ვალუტაში განთავსებული ფულადი სახსრები</t>
  </si>
  <si>
    <t xml:space="preserve"> მიმდინარე ინვესტიციები</t>
  </si>
  <si>
    <t>გრძელვადიანი სესხების მიმდინარე ნაწილი</t>
  </si>
  <si>
    <t>სხვა მოკლევადიანი აქტივები</t>
  </si>
  <si>
    <t>გრძელვადიანი სესხები</t>
  </si>
  <si>
    <t>გრძელვადიანი არაფინანსური აქტივები</t>
  </si>
  <si>
    <t xml:space="preserve">ფინანსური იჯარის ფარგლებში მიღებული აქტივები </t>
  </si>
  <si>
    <t>სხვა არაფინანსური აქტივები</t>
  </si>
  <si>
    <t xml:space="preserve">სულ სახელმწიფოს სახელით ადმინისტრირებადი აქტივები </t>
  </si>
  <si>
    <t xml:space="preserve">მოკლევადიანი (მიმდინარე) ვალდებულებები </t>
  </si>
  <si>
    <t xml:space="preserve">მოკლევადიანი (მიმდინარე) ვალდებულებები ფასიანი ქაღალდებით  </t>
  </si>
  <si>
    <t xml:space="preserve">მოკლევადიანი (მიმდინარე) სესხები </t>
  </si>
  <si>
    <t>გრძელვადიან ფინანსუ იჯარაზე გადასახდელების მიმდინარე ნაწილი</t>
  </si>
  <si>
    <t>შეღავათიანი მომსახურების ხელშეკრულების გრძელვადიანი ვალდებულების მიმდინარე ნაწილი</t>
  </si>
  <si>
    <t>მოკლევადიანი (მიმდინარე) კრედიტორული დავალიანებები</t>
  </si>
  <si>
    <t>მოკლევადიანი (მიმდინარე) ანარიცხები</t>
  </si>
  <si>
    <t>სხვა მოკლევადიანი (მიმდინარე) ვალდებულებები</t>
  </si>
  <si>
    <t xml:space="preserve">გრძელვადიანი ვალდებულებები ფასიანი ქაღალდებით  </t>
  </si>
  <si>
    <t>გრძელვადიანი ვალდებულებები ფინანსური იჯარით</t>
  </si>
  <si>
    <t>შეღავათიანი მომსახურების ხელშეკრულებით გრძელვადიანი ვალდებულებები</t>
  </si>
  <si>
    <t>სხვა გრძელვადიანი კრედიტორული დავალიანებები და არაფულადი ვალდებულებები</t>
  </si>
  <si>
    <t xml:space="preserve">სულ სახელმწიფოს სახელით ადმინისტრირებადი მთლიანი ვალდებულებები </t>
  </si>
  <si>
    <t>საანგარიშგებო პერიოდის 
ბრუნვა</t>
  </si>
  <si>
    <t>დივიდენდებიდან შემოსავლები</t>
  </si>
  <si>
    <t>რენტიდან შემოსავლები</t>
  </si>
  <si>
    <t>საქონლისა და მომსახურების რეალიზაციიდან მიღებული შემოსავლები</t>
  </si>
  <si>
    <t>გრძელვადიანი აქტივების  გაყიდვებიდან მიღებული შემოსავლები</t>
  </si>
  <si>
    <t>შემოსავლებიჯარიმებით, სანქციებით და საურავებით</t>
  </si>
  <si>
    <t>შემოსავლები გარე ტრანსფერებით, რომლებიც სხვაგან არაა კლასიფიცირებული</t>
  </si>
  <si>
    <t>სხვა საოპერაციო შემოსავლები</t>
  </si>
  <si>
    <t>კურსთაშორის სხვაობით და ფლობით მიღებული სხვა მოგება</t>
  </si>
  <si>
    <t>სხვა ეკონომიკური ნაკადებიდან მიღებული მოგება</t>
  </si>
  <si>
    <t xml:space="preserve">სულ სახელმწიფოს სახელით ადმინისტრირებადი შემოსავლები </t>
  </si>
  <si>
    <t>გრანტების და სუბსიდიების ხარჯები</t>
  </si>
  <si>
    <t>სოციალური დახმარების/უზრუნველყოფის ხარჯები</t>
  </si>
  <si>
    <t>გრძელვადიანი აქტივების გაყიდვასთან დაკავშირებული ხარჯები</t>
  </si>
  <si>
    <t>სხვა საოპერაციო ხარჯები</t>
  </si>
  <si>
    <t>კურსთაშორის სხვაობით და ფლობით წარმოქმნილი  სხვა ზარალი</t>
  </si>
  <si>
    <t>სხვა ეკონომიკური ნაკადებიდან წარმოქმნილი ზარალი</t>
  </si>
  <si>
    <t xml:space="preserve">სულ სახელმწიფოს სახელით ადმინისტრირებადი ხარჯები </t>
  </si>
  <si>
    <t>1 აისახება სახელმწიფოს სახელით ფლობილი აქტივები, აღებული ვალდებულებები, მიღებული შემოსავლები და გაწეული ხარჯები</t>
  </si>
  <si>
    <t>ბაღდათის მუნიციპალიტეტის ნაერთი</t>
  </si>
  <si>
    <t>31.12.2024წ.        01.01.2024 - 31.12.2024</t>
  </si>
  <si>
    <t>2024 წელი</t>
  </si>
  <si>
    <t>საფინანსო-საბიუჯეტო სამსახურის უფროსი:</t>
  </si>
  <si>
    <t>სახაზინო და აღრიცხვა-ანგარიშგების 
განყოფილების უფროსი:</t>
  </si>
  <si>
    <t>მუნიციპალიტეტის მერი:</t>
  </si>
  <si>
    <t>ფინანსური იჯარით
 მიღებული აქტივები</t>
  </si>
  <si>
    <t>ვალდებულებები
 ფინანსური იჯარით</t>
  </si>
  <si>
    <t>გრძელვადიან ფინანსურ 
იჯარაზე გადასახდელი თანხების მიმდინარე ნაწილი</t>
  </si>
  <si>
    <t>შენიშვნა N15ა შემოსავლები გაცვლითი ოპერაციებიდან გარდა  გრძელვადიანი 
აქტივების გასვლიდან მიღებული მოგება/(ზარალისა)</t>
  </si>
  <si>
    <t>შენიშვნა 21 ფაქტობრივი თანხებისა და საოპერაციო, საინვესტიცო და ფინანსური
 საქმიანობებიდან წმინდა ფულადი სახსრების შეჯერება (შედარება) 1</t>
  </si>
  <si>
    <t xml:space="preserve">1.მუნიციპალიტეტის უფლებამოსილების ფარგლებში უზრუნვეყოს შესაბამისი სოციალურ ეკონომიკური განვითარებისა და სხვა პროგრამების, სტანდარტებისა და  გეგმების მომზადება;
2. უზრუნველყოფს მუნიციპალიტეტის ქონების მოვლა-პატრონობას, მშენებლობას, რეკონსტრუქციას და აღდგენას;
3.შეიმუშავებს მუნიციპალიტეტის ბიუჯეტისა და ბიუჯეტში შესატანი ცვლილებების პროექტებს, უზრუნველყოფს დამტკიცებული ბიუჯეტის შესრულებას თავისი უფლებამოსილების ფარგლებში;
4.ახორციელებს შესყიდვებს საქართველოს კანონმდებლობით დადგენილი წესით;
</t>
  </si>
  <si>
    <t>ქ. ბაღდათი  წერეთლის ქ.N9 ტ 591 221 525</t>
  </si>
  <si>
    <t>კონსოლიდირებული ფინანსური ანგარიშგება</t>
  </si>
  <si>
    <t>ა.(ა).ი.პ "ბაღდათის ხელოვნებისა და კულტურის განვითარების
ცენტრი"
ა.(ა).ი.პ ,,ბაღდათის კეთილმოწყობის, დასუფთავებისა და მუნიციპალური სერვისების გაერთიანება,,
ა.(ა).ი.პ ,,ბაღდათის სპორტისა და მოზარდთა აქტივობის ცენტრი,,
ა.(ა).ი.პ ,,ბაღდათის საზოგადოებრივი ჯანდაცვის ცენტრი,,
ა.(ა).ი.პ ,,ბაღდათის მუნიციპალიტეტის სკოლამდელი აღზრდისა და განათლების დაწესებულებათა გაერთიანება,,
ა.(ა).ი.პ ,,ბაღდათის მუნიციპალიტეტის მოსწავლე-ახალგაზრდობის სახლი,,
ა.(ა).ი.პ ,,ბაღდათის მუნიციპალიტეტის სამუსიკო და სახელოვნებო დაწესებულებათა გაერთიანება,,
ბაღდათის მუნიციპალიტეტი,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</si>
</sst>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_(* #,##0_);_(* \(#,##0\);_(* &quot;-&quot;??_);_(@_)"/>
    <numFmt numFmtId="165" formatCode="_-* #,##0.00_-;\-* #,##0.00_-;_-* &quot;-&quot;??_-;_-@_-"/>
    <numFmt numFmtId="166" formatCode="0.00;\-0.00;;@"/>
  </numFmts>
  <fonts count="79" x14ac:knownFonts="1">
    <font>
      <sz val="11"/>
      <color theme="1"/>
      <name val="Calibri"/>
      <family val="2"/>
      <scheme val="minor"/>
    </font>
    <font>
      <sz val="10"/>
      <name val="Arial"/>
      <family val="2"/>
      <charset val="204"/>
    </font>
    <font>
      <sz val="10"/>
      <name val="Sylfaen"/>
      <family val="1"/>
    </font>
    <font>
      <sz val="11"/>
      <name val="Sylfaen"/>
      <family val="1"/>
    </font>
    <font>
      <sz val="10"/>
      <name val="Arial"/>
      <family val="2"/>
    </font>
    <font>
      <sz val="9"/>
      <name val="Sylfaen"/>
      <family val="1"/>
    </font>
    <font>
      <sz val="11"/>
      <color indexed="8"/>
      <name val="Calibri"/>
      <family val="2"/>
    </font>
    <font>
      <b/>
      <sz val="10"/>
      <name val="Sylfaen"/>
      <family val="1"/>
    </font>
    <font>
      <b/>
      <sz val="9"/>
      <name val="Sylfaen"/>
      <family val="1"/>
    </font>
    <font>
      <sz val="8"/>
      <name val="Sylfaen"/>
      <family val="1"/>
    </font>
    <font>
      <b/>
      <i/>
      <sz val="9"/>
      <name val="Sylfaen"/>
      <family val="1"/>
    </font>
    <font>
      <sz val="12"/>
      <name val="Sylfaen"/>
      <family val="1"/>
    </font>
    <font>
      <b/>
      <sz val="12"/>
      <name val="Sylfaen"/>
      <family val="1"/>
    </font>
    <font>
      <b/>
      <sz val="11"/>
      <name val="Sylfaen"/>
      <family val="1"/>
    </font>
    <font>
      <b/>
      <sz val="8"/>
      <name val="Sylfaen"/>
      <family val="1"/>
    </font>
    <font>
      <sz val="16"/>
      <name val="Sylfaen"/>
      <family val="1"/>
    </font>
    <font>
      <b/>
      <i/>
      <sz val="10"/>
      <name val="Sylfaen"/>
      <family val="1"/>
    </font>
    <font>
      <i/>
      <sz val="9"/>
      <name val="Sylfaen"/>
      <family val="1"/>
    </font>
    <font>
      <u/>
      <sz val="9"/>
      <name val="Sylfaen"/>
      <family val="1"/>
    </font>
    <font>
      <sz val="6"/>
      <name val="Sylfaen"/>
      <family val="1"/>
    </font>
    <font>
      <sz val="11"/>
      <color theme="1"/>
      <name val="Calibri"/>
      <family val="2"/>
      <scheme val="minor"/>
    </font>
    <font>
      <sz val="11"/>
      <color theme="1"/>
      <name val="Calibri"/>
      <family val="2"/>
      <charset val="204"/>
      <scheme val="minor"/>
    </font>
    <font>
      <b/>
      <sz val="11"/>
      <color theme="1"/>
      <name val="Calibri"/>
      <family val="2"/>
      <scheme val="minor"/>
    </font>
    <font>
      <sz val="11"/>
      <color theme="1"/>
      <name val="Sylfaen"/>
      <family val="1"/>
    </font>
    <font>
      <sz val="9"/>
      <color theme="1"/>
      <name val="Sylfaen"/>
      <family val="1"/>
    </font>
    <font>
      <sz val="10"/>
      <color theme="1"/>
      <name val="Sylfaen"/>
      <family val="1"/>
    </font>
    <font>
      <b/>
      <sz val="9"/>
      <color theme="1"/>
      <name val="Sylfaen"/>
      <family val="1"/>
    </font>
    <font>
      <b/>
      <sz val="10"/>
      <color rgb="FF000000"/>
      <name val="Sylfaen"/>
      <family val="1"/>
    </font>
    <font>
      <sz val="9"/>
      <color rgb="FF000000"/>
      <name val="Sylfaen"/>
      <family val="1"/>
    </font>
    <font>
      <b/>
      <sz val="9"/>
      <color rgb="FF000000"/>
      <name val="Sylfaen"/>
      <family val="1"/>
    </font>
    <font>
      <sz val="10"/>
      <color rgb="FF000000"/>
      <name val="Sylfaen"/>
      <family val="1"/>
    </font>
    <font>
      <sz val="9"/>
      <color rgb="FFFF0000"/>
      <name val="Sylfaen"/>
      <family val="1"/>
    </font>
    <font>
      <b/>
      <sz val="11"/>
      <color theme="1"/>
      <name val="Sylfaen"/>
      <family val="1"/>
    </font>
    <font>
      <b/>
      <sz val="8"/>
      <color theme="1"/>
      <name val="Sylfaen"/>
      <family val="1"/>
    </font>
    <font>
      <sz val="8"/>
      <color theme="1"/>
      <name val="Sylfaen"/>
      <family val="1"/>
    </font>
    <font>
      <sz val="11"/>
      <color rgb="FF00B0F0"/>
      <name val="Calibri"/>
      <family val="2"/>
      <scheme val="minor"/>
    </font>
    <font>
      <i/>
      <sz val="11"/>
      <color rgb="FF00B0F0"/>
      <name val="Calibri"/>
      <family val="2"/>
      <scheme val="minor"/>
    </font>
    <font>
      <b/>
      <sz val="10"/>
      <color theme="1"/>
      <name val="Sylfaen"/>
      <family val="1"/>
    </font>
    <font>
      <b/>
      <sz val="9"/>
      <color rgb="FFFF0000"/>
      <name val="Sylfaen"/>
      <family val="1"/>
    </font>
    <font>
      <u/>
      <sz val="9"/>
      <color theme="1"/>
      <name val="Sylfaen"/>
      <family val="1"/>
    </font>
    <font>
      <b/>
      <sz val="9"/>
      <color rgb="FF943634"/>
      <name val="Sylfaen"/>
      <family val="1"/>
    </font>
    <font>
      <i/>
      <sz val="9"/>
      <color rgb="FF000000"/>
      <name val="Sylfaen"/>
      <family val="1"/>
    </font>
    <font>
      <b/>
      <i/>
      <sz val="9"/>
      <color rgb="FF000000"/>
      <name val="Sylfaen"/>
      <family val="1"/>
    </font>
    <font>
      <b/>
      <sz val="9"/>
      <color rgb="FF333333"/>
      <name val="Sylfaen"/>
      <family val="1"/>
    </font>
    <font>
      <b/>
      <sz val="16"/>
      <color theme="1"/>
      <name val="Sylfaen"/>
      <family val="1"/>
    </font>
    <font>
      <sz val="10"/>
      <color rgb="FFFF0000"/>
      <name val="Sylfaen"/>
      <family val="1"/>
    </font>
    <font>
      <b/>
      <sz val="9"/>
      <color rgb="FF000000"/>
      <name val="Segoe UI"/>
      <family val="2"/>
    </font>
    <font>
      <b/>
      <sz val="8"/>
      <color theme="1"/>
      <name val="Calibri"/>
      <family val="1"/>
      <scheme val="minor"/>
    </font>
    <font>
      <b/>
      <sz val="11"/>
      <color theme="1"/>
      <name val="Calibri"/>
      <family val="2"/>
      <charset val="204"/>
      <scheme val="minor"/>
    </font>
    <font>
      <sz val="11"/>
      <color rgb="FFFF0000"/>
      <name val="Calibri"/>
      <family val="2"/>
      <charset val="204"/>
      <scheme val="minor"/>
    </font>
    <font>
      <sz val="11"/>
      <name val="Calibri"/>
      <family val="2"/>
      <charset val="204"/>
      <scheme val="minor"/>
    </font>
    <font>
      <b/>
      <sz val="11"/>
      <color rgb="FF00B0F0"/>
      <name val="Calibri"/>
      <family val="2"/>
      <scheme val="minor"/>
    </font>
    <font>
      <b/>
      <sz val="16"/>
      <color rgb="FF00B0F0"/>
      <name val="Calibri"/>
      <family val="2"/>
      <scheme val="minor"/>
    </font>
    <font>
      <b/>
      <sz val="18"/>
      <color rgb="FF00B0F0"/>
      <name val="Calibri"/>
      <family val="2"/>
      <scheme val="minor"/>
    </font>
    <font>
      <b/>
      <sz val="8"/>
      <color rgb="FF000000"/>
      <name val="Segoe UI"/>
      <family val="2"/>
    </font>
    <font>
      <sz val="8"/>
      <color theme="1"/>
      <name val="Calibri"/>
      <family val="1"/>
      <scheme val="minor"/>
    </font>
    <font>
      <sz val="8"/>
      <color theme="1"/>
      <name val="Calibri"/>
      <family val="2"/>
      <scheme val="minor"/>
    </font>
    <font>
      <b/>
      <sz val="8"/>
      <color theme="1"/>
      <name val="Sylfaen"/>
      <family val="1"/>
      <charset val="204"/>
    </font>
    <font>
      <b/>
      <sz val="10"/>
      <name val="Sylfaen"/>
      <family val="1"/>
      <charset val="204"/>
    </font>
    <font>
      <b/>
      <sz val="8"/>
      <name val="Sylfaen"/>
      <family val="1"/>
      <charset val="204"/>
    </font>
    <font>
      <b/>
      <i/>
      <sz val="8"/>
      <name val="Sylfaen"/>
      <family val="1"/>
      <charset val="204"/>
    </font>
    <font>
      <b/>
      <sz val="8"/>
      <color rgb="FF000000"/>
      <name val="Sylfaen"/>
      <family val="1"/>
      <charset val="204"/>
    </font>
    <font>
      <b/>
      <sz val="8"/>
      <color rgb="FF000000"/>
      <name val="Sylfaen"/>
      <family val="1"/>
    </font>
    <font>
      <b/>
      <i/>
      <sz val="8"/>
      <color rgb="FF000000"/>
      <name val="Sylfaen"/>
      <family val="1"/>
    </font>
    <font>
      <b/>
      <sz val="8"/>
      <color theme="1"/>
      <name val="Calibri"/>
      <family val="2"/>
      <scheme val="minor"/>
    </font>
    <font>
      <b/>
      <i/>
      <sz val="8"/>
      <name val="Sylfaen"/>
      <family val="1"/>
    </font>
    <font>
      <b/>
      <sz val="8"/>
      <name val="Sylfaen"/>
      <family val="1"/>
      <charset val="1"/>
    </font>
    <font>
      <b/>
      <i/>
      <sz val="8"/>
      <color theme="1"/>
      <name val="Sylfaen"/>
      <family val="1"/>
    </font>
    <font>
      <b/>
      <sz val="8"/>
      <color rgb="FFFF0000"/>
      <name val="Sylfaen"/>
      <family val="1"/>
    </font>
    <font>
      <b/>
      <sz val="8"/>
      <name val="Calibri"/>
      <family val="2"/>
      <scheme val="minor"/>
    </font>
    <font>
      <b/>
      <sz val="8"/>
      <color rgb="FFFF0000"/>
      <name val="Sylfaen"/>
      <family val="1"/>
      <charset val="204"/>
    </font>
    <font>
      <b/>
      <sz val="8"/>
      <color theme="1"/>
      <name val="Segoe UI"/>
      <family val="2"/>
    </font>
    <font>
      <b/>
      <sz val="8"/>
      <name val="Segoe UI"/>
      <family val="2"/>
    </font>
    <font>
      <b/>
      <i/>
      <sz val="8"/>
      <color theme="1"/>
      <name val="Segoe UI"/>
      <family val="2"/>
    </font>
    <font>
      <b/>
      <sz val="8"/>
      <color theme="1"/>
      <name val="Times New Roman"/>
      <family val="1"/>
    </font>
    <font>
      <b/>
      <i/>
      <sz val="8"/>
      <color rgb="FF000000"/>
      <name val="Segoe UI"/>
      <family val="2"/>
    </font>
    <font>
      <b/>
      <sz val="8"/>
      <color theme="1"/>
      <name val="Calibri"/>
      <family val="2"/>
      <charset val="204"/>
      <scheme val="minor"/>
    </font>
    <font>
      <sz val="8"/>
      <color rgb="FF000000"/>
      <name val="Sylfaen"/>
      <family val="1"/>
    </font>
    <font>
      <sz val="8"/>
      <color rgb="FFFF0000"/>
      <name val="Sylfaen"/>
      <family val="1"/>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bgColor indexed="64"/>
      </patternFill>
    </fill>
  </fills>
  <borders count="88">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rgb="FF000000"/>
      </bottom>
      <diagonal/>
    </border>
    <border>
      <left style="medium">
        <color indexed="64"/>
      </left>
      <right/>
      <top/>
      <bottom style="medium">
        <color rgb="FF000000"/>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style="medium">
        <color rgb="FF000000"/>
      </bottom>
      <diagonal/>
    </border>
    <border>
      <left style="medium">
        <color indexed="64"/>
      </left>
      <right/>
      <top style="medium">
        <color indexed="64"/>
      </top>
      <bottom style="medium">
        <color rgb="FF000000"/>
      </bottom>
      <diagonal/>
    </border>
    <border>
      <left style="medium">
        <color rgb="FF000000"/>
      </left>
      <right style="medium">
        <color rgb="FF000000"/>
      </right>
      <top style="medium">
        <color indexed="64"/>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8">
    <xf numFmtId="0" fontId="0" fillId="0" borderId="0"/>
    <xf numFmtId="43" fontId="20" fillId="0" borderId="0"/>
    <xf numFmtId="0" fontId="1" fillId="0" borderId="0"/>
    <xf numFmtId="0" fontId="21" fillId="0" borderId="0"/>
    <xf numFmtId="0" fontId="4" fillId="0" borderId="0"/>
    <xf numFmtId="0" fontId="1" fillId="0" borderId="0"/>
    <xf numFmtId="0" fontId="4" fillId="0" borderId="0"/>
    <xf numFmtId="0" fontId="6" fillId="0" borderId="0"/>
  </cellStyleXfs>
  <cellXfs count="1530">
    <xf numFmtId="0" fontId="0" fillId="0" borderId="0" xfId="0"/>
    <xf numFmtId="0" fontId="23" fillId="0" borderId="0" xfId="0" applyFont="1"/>
    <xf numFmtId="0" fontId="24" fillId="0" borderId="0" xfId="0" applyFont="1" applyAlignment="1">
      <alignment vertical="center"/>
    </xf>
    <xf numFmtId="0" fontId="25" fillId="0" borderId="0" xfId="0" applyFont="1"/>
    <xf numFmtId="0" fontId="24" fillId="0" borderId="0" xfId="0" applyFont="1" applyAlignment="1">
      <alignment horizontal="justify" vertical="center"/>
    </xf>
    <xf numFmtId="0" fontId="23" fillId="0" borderId="0" xfId="0" applyFont="1" applyAlignment="1">
      <alignment horizontal="justify" vertical="center"/>
    </xf>
    <xf numFmtId="0" fontId="23" fillId="0" borderId="0" xfId="0" applyFont="1" applyAlignment="1">
      <alignment wrapText="1"/>
    </xf>
    <xf numFmtId="0" fontId="2" fillId="0" borderId="0" xfId="2" applyFont="1" applyAlignment="1">
      <alignment wrapText="1"/>
    </xf>
    <xf numFmtId="0" fontId="2" fillId="0" borderId="0" xfId="2" applyFont="1"/>
    <xf numFmtId="0" fontId="24" fillId="0" borderId="0" xfId="0" applyFont="1"/>
    <xf numFmtId="0" fontId="25" fillId="0" borderId="0" xfId="0" applyFont="1" applyAlignment="1">
      <alignment horizontal="center"/>
    </xf>
    <xf numFmtId="0" fontId="27" fillId="0" borderId="0" xfId="0" applyFont="1" applyAlignment="1">
      <alignment vertical="center"/>
    </xf>
    <xf numFmtId="0" fontId="28" fillId="0" borderId="0" xfId="0" applyFont="1" applyAlignment="1">
      <alignment vertical="center"/>
    </xf>
    <xf numFmtId="0" fontId="29" fillId="0" borderId="0" xfId="0" applyFont="1" applyAlignment="1">
      <alignment horizontal="center" vertical="center"/>
    </xf>
    <xf numFmtId="0" fontId="25" fillId="0" borderId="0" xfId="0" applyFont="1" applyAlignment="1">
      <alignment vertical="center"/>
    </xf>
    <xf numFmtId="0" fontId="29" fillId="0" borderId="0" xfId="0" applyFont="1" applyAlignment="1">
      <alignment vertical="center" wrapText="1"/>
    </xf>
    <xf numFmtId="0" fontId="23" fillId="0" borderId="0" xfId="0" applyFont="1" applyAlignment="1">
      <alignment horizontal="left" vertical="center"/>
    </xf>
    <xf numFmtId="0" fontId="29" fillId="0" borderId="0" xfId="0" applyFont="1" applyAlignment="1">
      <alignment vertical="center"/>
    </xf>
    <xf numFmtId="0" fontId="24" fillId="0" borderId="0" xfId="0" applyFont="1" applyAlignment="1">
      <alignment vertical="center" wrapText="1"/>
    </xf>
    <xf numFmtId="0" fontId="5" fillId="0" borderId="0" xfId="2" applyFont="1"/>
    <xf numFmtId="0" fontId="5" fillId="0" borderId="0" xfId="2" applyFont="1" applyAlignment="1">
      <alignment wrapText="1"/>
    </xf>
    <xf numFmtId="0" fontId="5" fillId="0" borderId="0" xfId="2" applyFont="1" applyAlignment="1">
      <alignment vertical="center" wrapText="1"/>
    </xf>
    <xf numFmtId="0" fontId="8" fillId="0" borderId="0" xfId="6" applyFont="1" applyAlignment="1">
      <alignment vertical="center" wrapText="1"/>
    </xf>
    <xf numFmtId="0" fontId="5" fillId="0" borderId="0" xfId="7" applyFont="1"/>
    <xf numFmtId="0" fontId="5" fillId="0" borderId="0" xfId="2" applyFont="1" applyAlignment="1">
      <alignment horizontal="left" wrapText="1"/>
    </xf>
    <xf numFmtId="49" fontId="5" fillId="0" borderId="0" xfId="2" applyNumberFormat="1" applyFont="1" applyAlignment="1">
      <alignment horizontal="center" vertical="center" wrapText="1"/>
    </xf>
    <xf numFmtId="0" fontId="5" fillId="0" borderId="0" xfId="2" applyFont="1" applyAlignment="1">
      <alignment horizontal="center" wrapText="1"/>
    </xf>
    <xf numFmtId="0" fontId="24" fillId="0" borderId="0" xfId="0" applyFont="1" applyAlignment="1">
      <alignment wrapText="1"/>
    </xf>
    <xf numFmtId="1" fontId="8" fillId="0" borderId="0" xfId="2" applyNumberFormat="1" applyFont="1" applyAlignment="1">
      <alignment horizontal="left" vertical="center" wrapText="1"/>
    </xf>
    <xf numFmtId="1" fontId="8" fillId="0" borderId="0" xfId="2" applyNumberFormat="1" applyFont="1" applyAlignment="1">
      <alignment wrapText="1"/>
    </xf>
    <xf numFmtId="0" fontId="24" fillId="0" borderId="0" xfId="0" applyFont="1" applyAlignment="1">
      <alignment horizontal="center" vertical="center" wrapText="1"/>
    </xf>
    <xf numFmtId="0" fontId="5" fillId="0" borderId="0" xfId="2" applyFont="1" applyAlignment="1">
      <alignment horizontal="center" vertical="center"/>
    </xf>
    <xf numFmtId="0" fontId="24" fillId="0" borderId="0" xfId="0" applyFont="1" applyAlignment="1">
      <alignment horizontal="center" vertical="center"/>
    </xf>
    <xf numFmtId="49" fontId="24" fillId="0" borderId="0" xfId="0" applyNumberFormat="1" applyFont="1" applyAlignment="1">
      <alignment horizontal="left"/>
    </xf>
    <xf numFmtId="49" fontId="24" fillId="0" borderId="0" xfId="0" applyNumberFormat="1" applyFont="1" applyAlignment="1">
      <alignment horizontal="center"/>
    </xf>
    <xf numFmtId="0" fontId="30" fillId="0" borderId="0" xfId="0" applyFont="1" applyAlignment="1">
      <alignment vertical="center" wrapText="1"/>
    </xf>
    <xf numFmtId="0" fontId="30" fillId="0" borderId="0" xfId="0" applyFont="1" applyAlignment="1">
      <alignment horizontal="center" vertical="center" wrapText="1"/>
    </xf>
    <xf numFmtId="0" fontId="2" fillId="0" borderId="0" xfId="0" applyFont="1"/>
    <xf numFmtId="0" fontId="3" fillId="0" borderId="0" xfId="0" applyFont="1"/>
    <xf numFmtId="0" fontId="23" fillId="0" borderId="0" xfId="0" applyFont="1" applyAlignment="1">
      <alignment vertical="center"/>
    </xf>
    <xf numFmtId="0" fontId="8" fillId="0" borderId="0" xfId="0" applyFont="1" applyAlignment="1">
      <alignment vertical="center"/>
    </xf>
    <xf numFmtId="0" fontId="8"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wrapText="1"/>
    </xf>
    <xf numFmtId="0" fontId="5" fillId="0" borderId="0" xfId="0" applyFont="1" applyAlignment="1">
      <alignment vertical="center" wrapText="1"/>
    </xf>
    <xf numFmtId="0" fontId="5" fillId="0" borderId="0" xfId="0" applyFont="1" applyAlignment="1">
      <alignment horizontal="left" vertical="center" indent="2"/>
    </xf>
    <xf numFmtId="0" fontId="8" fillId="0" borderId="0" xfId="0" applyFont="1" applyAlignment="1">
      <alignment vertical="center" wrapText="1"/>
    </xf>
    <xf numFmtId="0" fontId="5" fillId="0" borderId="0" xfId="0" applyFont="1"/>
    <xf numFmtId="0" fontId="25" fillId="0" borderId="0" xfId="0" applyFont="1" applyAlignment="1">
      <alignment wrapText="1"/>
    </xf>
    <xf numFmtId="0" fontId="31" fillId="0" borderId="0" xfId="0" applyFont="1" applyAlignment="1">
      <alignment vertical="center" wrapText="1"/>
    </xf>
    <xf numFmtId="0" fontId="30" fillId="0" borderId="0" xfId="0" applyFont="1" applyAlignment="1">
      <alignment vertical="center"/>
    </xf>
    <xf numFmtId="0" fontId="7" fillId="0" borderId="0" xfId="0" applyFont="1" applyAlignment="1">
      <alignment vertical="center"/>
    </xf>
    <xf numFmtId="0" fontId="2" fillId="0" borderId="0" xfId="0" applyFont="1" applyAlignment="1">
      <alignment vertical="center"/>
    </xf>
    <xf numFmtId="49" fontId="3" fillId="0" borderId="0" xfId="0" applyNumberFormat="1" applyFont="1"/>
    <xf numFmtId="0" fontId="2" fillId="0" borderId="0" xfId="0" applyFont="1" applyAlignment="1">
      <alignment horizontal="center"/>
    </xf>
    <xf numFmtId="0" fontId="8" fillId="0" borderId="0" xfId="2" applyFont="1" applyAlignment="1">
      <alignment horizontal="center" vertical="center" textRotation="90" wrapText="1"/>
    </xf>
    <xf numFmtId="0" fontId="5" fillId="0" borderId="0" xfId="0" applyFont="1" applyAlignment="1">
      <alignment horizontal="center"/>
    </xf>
    <xf numFmtId="0" fontId="8" fillId="0" borderId="3" xfId="0" applyFont="1" applyBorder="1" applyAlignment="1">
      <alignment horizontal="center" vertical="center" wrapText="1"/>
    </xf>
    <xf numFmtId="0" fontId="8" fillId="0" borderId="0" xfId="0" applyFont="1" applyAlignment="1">
      <alignment horizontal="center" vertical="center"/>
    </xf>
    <xf numFmtId="0" fontId="5" fillId="0" borderId="0" xfId="0" applyFont="1" applyAlignment="1">
      <alignment horizontal="center" vertical="center"/>
    </xf>
    <xf numFmtId="0" fontId="23" fillId="0" borderId="0" xfId="0" applyFont="1" applyAlignment="1">
      <alignment horizontal="center" vertical="center"/>
    </xf>
    <xf numFmtId="49" fontId="23" fillId="0" borderId="0" xfId="0" applyNumberFormat="1" applyFont="1" applyAlignment="1">
      <alignment horizontal="left"/>
    </xf>
    <xf numFmtId="0" fontId="23" fillId="0" borderId="0" xfId="0" applyFont="1" applyAlignment="1">
      <alignment horizontal="center"/>
    </xf>
    <xf numFmtId="0" fontId="23" fillId="0" borderId="0" xfId="0" applyFont="1" applyAlignment="1">
      <alignment vertical="center" wrapText="1"/>
    </xf>
    <xf numFmtId="0" fontId="28" fillId="0" borderId="0" xfId="0" applyFont="1" applyAlignment="1">
      <alignment horizontal="center" vertical="center"/>
    </xf>
    <xf numFmtId="0" fontId="32" fillId="0" borderId="0" xfId="0" applyFont="1"/>
    <xf numFmtId="0" fontId="34" fillId="0" borderId="0" xfId="0" applyFont="1"/>
    <xf numFmtId="0" fontId="5" fillId="0" borderId="5" xfId="0" applyFont="1" applyBorder="1"/>
    <xf numFmtId="0" fontId="26" fillId="0" borderId="0" xfId="0" applyFont="1" applyAlignment="1">
      <alignment vertical="center" wrapText="1"/>
    </xf>
    <xf numFmtId="0" fontId="35" fillId="0" borderId="0" xfId="0" applyFont="1"/>
    <xf numFmtId="0" fontId="35" fillId="2" borderId="0" xfId="0" applyFont="1" applyFill="1"/>
    <xf numFmtId="0" fontId="36" fillId="2" borderId="0" xfId="0" applyFont="1" applyFill="1"/>
    <xf numFmtId="0" fontId="24" fillId="0" borderId="0" xfId="0" applyFont="1" applyAlignment="1">
      <alignment horizontal="center"/>
    </xf>
    <xf numFmtId="49" fontId="5" fillId="0" borderId="0" xfId="0" applyNumberFormat="1" applyFont="1" applyAlignment="1">
      <alignment horizontal="center"/>
    </xf>
    <xf numFmtId="49" fontId="5" fillId="0" borderId="0" xfId="0" applyNumberFormat="1" applyFont="1"/>
    <xf numFmtId="0" fontId="8" fillId="0" borderId="7" xfId="0" applyFont="1" applyBorder="1" applyAlignment="1">
      <alignment horizontal="center" vertical="center" wrapText="1"/>
    </xf>
    <xf numFmtId="49" fontId="24" fillId="0" borderId="0" xfId="0" applyNumberFormat="1" applyFont="1" applyAlignment="1">
      <alignment horizontal="center" vertical="center"/>
    </xf>
    <xf numFmtId="0" fontId="28" fillId="0" borderId="0" xfId="0" applyFont="1" applyAlignment="1">
      <alignment vertical="center" wrapText="1"/>
    </xf>
    <xf numFmtId="0" fontId="8" fillId="0" borderId="8" xfId="0" applyFont="1" applyBorder="1" applyAlignment="1">
      <alignment horizontal="center" vertical="center"/>
    </xf>
    <xf numFmtId="0" fontId="11" fillId="0" borderId="0" xfId="0" applyFont="1"/>
    <xf numFmtId="0" fontId="7" fillId="0" borderId="0" xfId="0" applyFont="1" applyAlignment="1">
      <alignment vertical="center" wrapText="1"/>
    </xf>
    <xf numFmtId="0" fontId="2" fillId="0" borderId="0" xfId="2" applyFont="1" applyAlignment="1">
      <alignment horizontal="center" vertical="center"/>
    </xf>
    <xf numFmtId="0" fontId="7" fillId="0" borderId="0" xfId="6" applyFont="1" applyAlignment="1">
      <alignment horizontal="left" vertical="center"/>
    </xf>
    <xf numFmtId="0" fontId="7" fillId="0" borderId="0" xfId="6" applyFont="1" applyAlignment="1">
      <alignment vertical="center" wrapText="1"/>
    </xf>
    <xf numFmtId="0" fontId="5" fillId="0" borderId="0" xfId="2" applyFont="1" applyAlignment="1">
      <alignment horizontal="center" vertical="center" textRotation="90" wrapText="1"/>
    </xf>
    <xf numFmtId="0" fontId="2" fillId="0" borderId="0" xfId="2" applyFont="1" applyAlignment="1">
      <alignment horizontal="left" vertical="center" wrapText="1"/>
    </xf>
    <xf numFmtId="0" fontId="2" fillId="0" borderId="0" xfId="4" applyFont="1" applyAlignment="1">
      <alignment wrapText="1"/>
    </xf>
    <xf numFmtId="0" fontId="2" fillId="0" borderId="0" xfId="4" applyFont="1" applyAlignment="1">
      <alignment horizontal="left" wrapText="1"/>
    </xf>
    <xf numFmtId="0" fontId="15" fillId="0" borderId="0" xfId="0" applyFont="1"/>
    <xf numFmtId="0" fontId="15" fillId="0" borderId="0" xfId="0" applyFont="1" applyAlignment="1">
      <alignment horizontal="center"/>
    </xf>
    <xf numFmtId="0" fontId="3" fillId="0" borderId="0" xfId="0" applyFont="1" applyAlignment="1">
      <alignment vertical="center" wrapText="1"/>
    </xf>
    <xf numFmtId="0" fontId="8" fillId="0" borderId="0" xfId="0" applyFont="1"/>
    <xf numFmtId="0" fontId="9" fillId="0" borderId="0" xfId="0" applyFont="1" applyAlignment="1">
      <alignment vertical="center"/>
    </xf>
    <xf numFmtId="0" fontId="9" fillId="0" borderId="0" xfId="0" applyFont="1"/>
    <xf numFmtId="49" fontId="2" fillId="0" borderId="0" xfId="0" applyNumberFormat="1" applyFont="1" applyAlignment="1">
      <alignment horizontal="center" vertical="center"/>
    </xf>
    <xf numFmtId="0" fontId="27" fillId="0" borderId="0" xfId="0" applyFont="1" applyAlignment="1">
      <alignment vertical="center" wrapText="1"/>
    </xf>
    <xf numFmtId="0" fontId="37" fillId="0" borderId="0" xfId="0" applyFont="1" applyAlignment="1">
      <alignment wrapText="1"/>
    </xf>
    <xf numFmtId="0" fontId="28" fillId="0" borderId="0" xfId="0" applyFont="1" applyAlignment="1">
      <alignment horizontal="center" vertical="center" wrapText="1"/>
    </xf>
    <xf numFmtId="49" fontId="25" fillId="0" borderId="0" xfId="0" applyNumberFormat="1" applyFont="1" applyAlignment="1">
      <alignment horizontal="left"/>
    </xf>
    <xf numFmtId="0" fontId="37" fillId="0" borderId="0" xfId="0" applyFont="1"/>
    <xf numFmtId="0" fontId="37" fillId="0" borderId="0" xfId="0" applyFont="1" applyAlignment="1">
      <alignment vertical="center"/>
    </xf>
    <xf numFmtId="0" fontId="7" fillId="0" borderId="0" xfId="0" applyFont="1" applyAlignment="1">
      <alignment horizontal="left" vertical="center" wrapText="1"/>
    </xf>
    <xf numFmtId="0" fontId="13" fillId="0" borderId="0" xfId="0" applyFont="1" applyAlignment="1">
      <alignment vertical="center"/>
    </xf>
    <xf numFmtId="0" fontId="5" fillId="0" borderId="0" xfId="0" applyFont="1" applyAlignment="1">
      <alignment horizontal="left" vertical="center" wrapText="1" indent="2"/>
    </xf>
    <xf numFmtId="0" fontId="3" fillId="0" borderId="0" xfId="0" applyFont="1" applyAlignment="1">
      <alignment horizontal="left" vertical="center" wrapText="1" indent="2"/>
    </xf>
    <xf numFmtId="0" fontId="13" fillId="0" borderId="0" xfId="0" applyFont="1"/>
    <xf numFmtId="0" fontId="8" fillId="0" borderId="8" xfId="0" applyFont="1" applyBorder="1" applyAlignment="1">
      <alignment horizontal="center" vertical="center" wrapText="1"/>
    </xf>
    <xf numFmtId="0" fontId="29" fillId="0" borderId="18" xfId="0" applyFont="1" applyBorder="1" applyAlignment="1">
      <alignment vertical="center"/>
    </xf>
    <xf numFmtId="0" fontId="5" fillId="0" borderId="25" xfId="0" applyFont="1" applyBorder="1" applyAlignment="1">
      <alignment vertical="center"/>
    </xf>
    <xf numFmtId="0" fontId="5" fillId="0" borderId="6" xfId="0" applyFont="1" applyBorder="1" applyAlignment="1">
      <alignment vertical="center"/>
    </xf>
    <xf numFmtId="49" fontId="24" fillId="0" borderId="1" xfId="0" applyNumberFormat="1" applyFont="1" applyBorder="1" applyAlignment="1">
      <alignment horizontal="center"/>
    </xf>
    <xf numFmtId="0" fontId="8" fillId="0" borderId="15" xfId="0" applyFont="1" applyBorder="1" applyAlignment="1">
      <alignment vertical="center"/>
    </xf>
    <xf numFmtId="0" fontId="8" fillId="0" borderId="23" xfId="0" applyFont="1" applyBorder="1" applyAlignment="1">
      <alignment horizontal="center" vertical="center" wrapText="1"/>
    </xf>
    <xf numFmtId="0" fontId="5" fillId="0" borderId="1" xfId="0" applyFont="1" applyBorder="1" applyAlignment="1">
      <alignment vertical="center"/>
    </xf>
    <xf numFmtId="0" fontId="5" fillId="0" borderId="25" xfId="0" applyFont="1" applyBorder="1" applyAlignment="1">
      <alignment vertical="center" wrapText="1"/>
    </xf>
    <xf numFmtId="0" fontId="5" fillId="0" borderId="10" xfId="0" applyFont="1" applyBorder="1" applyAlignment="1">
      <alignment vertical="center"/>
    </xf>
    <xf numFmtId="0" fontId="12" fillId="0" borderId="0" xfId="0" applyFont="1" applyAlignment="1">
      <alignment vertical="center"/>
    </xf>
    <xf numFmtId="0" fontId="11" fillId="0" borderId="0" xfId="0" applyFont="1" applyAlignment="1">
      <alignment vertical="center"/>
    </xf>
    <xf numFmtId="0" fontId="12" fillId="0" borderId="0" xfId="0" applyFont="1"/>
    <xf numFmtId="49" fontId="24" fillId="0" borderId="2" xfId="0" applyNumberFormat="1" applyFont="1" applyBorder="1" applyAlignment="1">
      <alignment horizontal="center"/>
    </xf>
    <xf numFmtId="49" fontId="5" fillId="0" borderId="0" xfId="0" applyNumberFormat="1" applyFont="1" applyAlignment="1">
      <alignment horizontal="center" vertical="center"/>
    </xf>
    <xf numFmtId="0" fontId="5" fillId="0" borderId="0" xfId="0" applyFont="1" applyAlignment="1">
      <alignment horizontal="justify" vertical="center" wrapText="1"/>
    </xf>
    <xf numFmtId="0" fontId="16" fillId="0" borderId="0" xfId="0" applyFont="1" applyAlignment="1">
      <alignment vertical="center"/>
    </xf>
    <xf numFmtId="0" fontId="8" fillId="0" borderId="28" xfId="0" applyFont="1" applyBorder="1" applyAlignment="1">
      <alignment horizontal="center" vertical="center" wrapText="1"/>
    </xf>
    <xf numFmtId="49" fontId="28" fillId="0" borderId="0" xfId="0" applyNumberFormat="1" applyFont="1" applyAlignment="1">
      <alignment horizontal="center" vertical="center"/>
    </xf>
    <xf numFmtId="0" fontId="8" fillId="0" borderId="9" xfId="0" applyFont="1" applyBorder="1" applyAlignment="1">
      <alignment horizontal="center" vertical="center" wrapText="1"/>
    </xf>
    <xf numFmtId="0" fontId="38" fillId="0" borderId="0" xfId="0" applyFont="1" applyAlignment="1">
      <alignment horizontal="center" wrapText="1"/>
    </xf>
    <xf numFmtId="49" fontId="3" fillId="0" borderId="0" xfId="0" applyNumberFormat="1" applyFont="1" applyAlignment="1">
      <alignment horizontal="center"/>
    </xf>
    <xf numFmtId="0" fontId="7" fillId="0" borderId="0" xfId="0" applyFont="1"/>
    <xf numFmtId="49" fontId="8" fillId="0" borderId="33" xfId="0" applyNumberFormat="1" applyFont="1" applyBorder="1" applyAlignment="1">
      <alignment horizontal="center" vertical="center" wrapText="1"/>
    </xf>
    <xf numFmtId="0" fontId="7" fillId="0" borderId="7" xfId="0" applyFont="1" applyBorder="1" applyAlignment="1">
      <alignment horizontal="center" vertical="center"/>
    </xf>
    <xf numFmtId="49" fontId="25" fillId="0" borderId="0" xfId="0" applyNumberFormat="1" applyFont="1"/>
    <xf numFmtId="0" fontId="29" fillId="0" borderId="26" xfId="0" applyFont="1" applyBorder="1" applyAlignment="1">
      <alignment horizontal="center" vertical="center" wrapText="1"/>
    </xf>
    <xf numFmtId="49" fontId="24" fillId="0" borderId="0" xfId="0" applyNumberFormat="1" applyFont="1" applyAlignment="1">
      <alignment horizontal="left" vertical="center"/>
    </xf>
    <xf numFmtId="49" fontId="39" fillId="0" borderId="0" xfId="0" applyNumberFormat="1" applyFont="1" applyAlignment="1">
      <alignment horizontal="left"/>
    </xf>
    <xf numFmtId="49" fontId="23" fillId="0" borderId="0" xfId="0" applyNumberFormat="1" applyFont="1" applyAlignment="1">
      <alignment horizontal="left" vertical="center"/>
    </xf>
    <xf numFmtId="0" fontId="29" fillId="0" borderId="28" xfId="0" applyFont="1" applyBorder="1" applyAlignment="1">
      <alignment horizontal="center" vertical="center" wrapText="1"/>
    </xf>
    <xf numFmtId="0" fontId="8" fillId="0" borderId="31" xfId="0" applyFont="1" applyBorder="1" applyAlignment="1">
      <alignment horizontal="center" vertical="center" wrapText="1"/>
    </xf>
    <xf numFmtId="0" fontId="29" fillId="0" borderId="0" xfId="0" applyFont="1" applyAlignment="1">
      <alignment horizontal="center" vertical="center" wrapText="1"/>
    </xf>
    <xf numFmtId="0" fontId="25" fillId="0" borderId="4" xfId="0" applyFont="1" applyBorder="1" applyAlignment="1">
      <alignment horizontal="center" vertical="center"/>
    </xf>
    <xf numFmtId="0" fontId="25" fillId="0" borderId="0" xfId="0" applyFont="1" applyAlignment="1">
      <alignment horizontal="center" vertical="center"/>
    </xf>
    <xf numFmtId="164" fontId="24" fillId="0" borderId="0" xfId="1" applyNumberFormat="1" applyFont="1"/>
    <xf numFmtId="164" fontId="29" fillId="0" borderId="0" xfId="1" applyNumberFormat="1" applyFont="1" applyAlignment="1">
      <alignment vertical="center" wrapText="1"/>
    </xf>
    <xf numFmtId="164" fontId="25" fillId="0" borderId="0" xfId="1" applyNumberFormat="1" applyFont="1"/>
    <xf numFmtId="164" fontId="29" fillId="0" borderId="3" xfId="1" applyNumberFormat="1" applyFont="1" applyBorder="1" applyAlignment="1">
      <alignment horizontal="center" vertical="center" wrapText="1"/>
    </xf>
    <xf numFmtId="164" fontId="29" fillId="0" borderId="3" xfId="1" applyNumberFormat="1" applyFont="1" applyBorder="1" applyAlignment="1">
      <alignment horizontal="center" vertical="top" wrapText="1"/>
    </xf>
    <xf numFmtId="164" fontId="29" fillId="0" borderId="6" xfId="1" applyNumberFormat="1" applyFont="1" applyBorder="1" applyAlignment="1">
      <alignment horizontal="center" vertical="center" wrapText="1"/>
    </xf>
    <xf numFmtId="164" fontId="25" fillId="0" borderId="0" xfId="1" applyNumberFormat="1" applyFont="1" applyAlignment="1">
      <alignment vertical="center" wrapText="1"/>
    </xf>
    <xf numFmtId="164" fontId="25" fillId="0" borderId="0" xfId="1" applyNumberFormat="1" applyFont="1" applyAlignment="1">
      <alignment horizontal="center" vertical="center" wrapText="1"/>
    </xf>
    <xf numFmtId="164" fontId="40" fillId="0" borderId="0" xfId="1" applyNumberFormat="1" applyFont="1" applyAlignment="1">
      <alignment vertical="center"/>
    </xf>
    <xf numFmtId="164" fontId="23" fillId="0" borderId="0" xfId="1" applyNumberFormat="1" applyFont="1"/>
    <xf numFmtId="164" fontId="23" fillId="0" borderId="0" xfId="1" applyNumberFormat="1" applyFont="1" applyAlignment="1">
      <alignment horizontal="center"/>
    </xf>
    <xf numFmtId="0" fontId="24" fillId="0" borderId="0" xfId="0"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lignment vertical="center"/>
    </xf>
    <xf numFmtId="0" fontId="43" fillId="0" borderId="0" xfId="0" applyFont="1" applyAlignment="1">
      <alignment vertical="center"/>
    </xf>
    <xf numFmtId="0" fontId="43" fillId="0" borderId="0" xfId="0" applyFont="1" applyAlignment="1">
      <alignment horizontal="center" vertical="center"/>
    </xf>
    <xf numFmtId="0" fontId="40" fillId="0" borderId="0" xfId="0" applyFont="1" applyAlignment="1">
      <alignment horizontal="left" vertical="center"/>
    </xf>
    <xf numFmtId="0" fontId="18" fillId="0" borderId="0" xfId="0" applyFont="1" applyAlignment="1">
      <alignment horizontal="left" vertical="center"/>
    </xf>
    <xf numFmtId="0" fontId="23" fillId="0" borderId="0" xfId="0" applyFont="1" applyAlignment="1">
      <alignment horizontal="left"/>
    </xf>
    <xf numFmtId="0" fontId="17" fillId="0" borderId="0" xfId="0" applyFont="1" applyAlignment="1">
      <alignment vertical="center" wrapText="1"/>
    </xf>
    <xf numFmtId="0" fontId="18" fillId="0" borderId="0" xfId="0" applyFont="1" applyAlignment="1">
      <alignment horizontal="center"/>
    </xf>
    <xf numFmtId="2" fontId="5" fillId="0" borderId="0" xfId="0" applyNumberFormat="1" applyFont="1"/>
    <xf numFmtId="2" fontId="23" fillId="0" borderId="0" xfId="0" applyNumberFormat="1" applyFont="1"/>
    <xf numFmtId="49" fontId="23" fillId="0" borderId="0" xfId="0" applyNumberFormat="1" applyFont="1" applyAlignment="1">
      <alignment horizontal="center"/>
    </xf>
    <xf numFmtId="166" fontId="24" fillId="0" borderId="0" xfId="0" applyNumberFormat="1" applyFont="1" applyAlignment="1">
      <alignment vertical="center"/>
    </xf>
    <xf numFmtId="0" fontId="23" fillId="0" borderId="0" xfId="3" applyFont="1"/>
    <xf numFmtId="0" fontId="26" fillId="0" borderId="0" xfId="0" applyFont="1" applyAlignment="1">
      <alignment horizontal="center" vertical="center" wrapText="1"/>
    </xf>
    <xf numFmtId="0" fontId="24" fillId="0" borderId="4" xfId="0" applyFont="1" applyBorder="1" applyAlignment="1">
      <alignment horizontal="center" vertical="center"/>
    </xf>
    <xf numFmtId="0" fontId="44" fillId="0" borderId="0" xfId="0" applyFont="1"/>
    <xf numFmtId="0" fontId="7" fillId="0" borderId="0" xfId="3" applyFont="1"/>
    <xf numFmtId="0" fontId="3" fillId="0" borderId="0" xfId="3" applyFont="1"/>
    <xf numFmtId="0" fontId="37" fillId="0" borderId="0" xfId="3" applyFont="1"/>
    <xf numFmtId="0" fontId="19" fillId="0" borderId="0" xfId="3" applyFont="1" applyAlignment="1">
      <alignment horizontal="left"/>
    </xf>
    <xf numFmtId="0" fontId="29" fillId="0" borderId="29" xfId="0" applyFont="1" applyBorder="1" applyAlignment="1">
      <alignment horizontal="center" vertical="center" wrapText="1"/>
    </xf>
    <xf numFmtId="0" fontId="8" fillId="0" borderId="35" xfId="0" applyFont="1" applyBorder="1" applyAlignment="1">
      <alignment horizontal="center" vertical="center"/>
    </xf>
    <xf numFmtId="0" fontId="8" fillId="0" borderId="34" xfId="0" applyFont="1" applyBorder="1" applyAlignment="1">
      <alignment vertical="center"/>
    </xf>
    <xf numFmtId="0" fontId="10" fillId="0" borderId="19" xfId="0" applyFont="1" applyBorder="1" applyAlignment="1">
      <alignment vertical="center"/>
    </xf>
    <xf numFmtId="0" fontId="8" fillId="0" borderId="40" xfId="0" applyFont="1" applyBorder="1" applyAlignment="1">
      <alignment vertical="center"/>
    </xf>
    <xf numFmtId="0" fontId="10" fillId="0" borderId="5" xfId="0" applyFont="1" applyBorder="1" applyAlignment="1">
      <alignment vertical="center"/>
    </xf>
    <xf numFmtId="0" fontId="8" fillId="0" borderId="41" xfId="0" applyFont="1" applyBorder="1" applyAlignment="1">
      <alignment vertical="center"/>
    </xf>
    <xf numFmtId="0" fontId="10" fillId="0" borderId="42" xfId="0" applyFont="1" applyBorder="1" applyAlignment="1">
      <alignment vertical="center"/>
    </xf>
    <xf numFmtId="165" fontId="7" fillId="0" borderId="40" xfId="1" applyNumberFormat="1" applyFont="1" applyBorder="1" applyAlignment="1">
      <alignment vertical="center"/>
    </xf>
    <xf numFmtId="165" fontId="7" fillId="0" borderId="48" xfId="1" applyNumberFormat="1" applyFont="1" applyBorder="1" applyAlignment="1">
      <alignment vertical="center"/>
    </xf>
    <xf numFmtId="165" fontId="16" fillId="0" borderId="5" xfId="1" applyNumberFormat="1" applyFont="1" applyBorder="1" applyAlignment="1">
      <alignment vertical="center"/>
    </xf>
    <xf numFmtId="165" fontId="16" fillId="0" borderId="43" xfId="1" applyNumberFormat="1" applyFont="1" applyBorder="1" applyAlignment="1">
      <alignment vertical="center"/>
    </xf>
    <xf numFmtId="0" fontId="29" fillId="0" borderId="49" xfId="0" applyFont="1" applyBorder="1" applyAlignment="1">
      <alignment vertical="center"/>
    </xf>
    <xf numFmtId="165" fontId="7" fillId="0" borderId="7" xfId="1" applyNumberFormat="1" applyFont="1" applyBorder="1" applyAlignment="1">
      <alignment horizontal="center" vertical="center"/>
    </xf>
    <xf numFmtId="165" fontId="7" fillId="0" borderId="9" xfId="1" applyNumberFormat="1" applyFont="1" applyBorder="1" applyAlignment="1">
      <alignment horizontal="center" vertical="center"/>
    </xf>
    <xf numFmtId="49" fontId="5" fillId="0" borderId="33" xfId="0" applyNumberFormat="1" applyFont="1" applyBorder="1" applyAlignment="1">
      <alignment horizontal="center" vertical="center"/>
    </xf>
    <xf numFmtId="0" fontId="8" fillId="0" borderId="7" xfId="0" applyFont="1" applyBorder="1" applyAlignment="1">
      <alignment vertical="center" wrapText="1"/>
    </xf>
    <xf numFmtId="0" fontId="5" fillId="0" borderId="7" xfId="0" applyFont="1" applyBorder="1" applyAlignment="1">
      <alignment horizontal="center" vertical="center" wrapText="1"/>
    </xf>
    <xf numFmtId="0" fontId="11" fillId="0" borderId="53"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61" xfId="0" applyFont="1" applyBorder="1" applyAlignment="1">
      <alignment horizontal="center" vertical="center" wrapText="1"/>
    </xf>
    <xf numFmtId="165" fontId="2" fillId="0" borderId="0" xfId="1" applyNumberFormat="1" applyFont="1" applyAlignment="1">
      <alignment horizontal="center" vertical="center"/>
    </xf>
    <xf numFmtId="49" fontId="24" fillId="0" borderId="52" xfId="0" applyNumberFormat="1" applyFont="1" applyBorder="1" applyAlignment="1">
      <alignment horizontal="center"/>
    </xf>
    <xf numFmtId="49" fontId="24" fillId="0" borderId="33" xfId="0" applyNumberFormat="1" applyFont="1" applyBorder="1" applyAlignment="1">
      <alignment horizontal="center"/>
    </xf>
    <xf numFmtId="49" fontId="26" fillId="0" borderId="33" xfId="0" applyNumberFormat="1" applyFont="1" applyBorder="1" applyAlignment="1">
      <alignment horizontal="center"/>
    </xf>
    <xf numFmtId="49" fontId="24" fillId="0" borderId="52" xfId="0" applyNumberFormat="1" applyFont="1" applyBorder="1" applyAlignment="1">
      <alignment horizontal="center" vertical="center"/>
    </xf>
    <xf numFmtId="49" fontId="24" fillId="0" borderId="2" xfId="0" applyNumberFormat="1" applyFont="1" applyBorder="1" applyAlignment="1">
      <alignment horizontal="center" vertical="center"/>
    </xf>
    <xf numFmtId="49" fontId="24" fillId="0" borderId="33" xfId="0" applyNumberFormat="1" applyFont="1" applyBorder="1" applyAlignment="1">
      <alignment horizontal="center" vertical="center"/>
    </xf>
    <xf numFmtId="49" fontId="24" fillId="0" borderId="20" xfId="0" applyNumberFormat="1" applyFont="1" applyBorder="1" applyAlignment="1">
      <alignment horizontal="center" vertical="center"/>
    </xf>
    <xf numFmtId="0" fontId="22" fillId="3" borderId="8" xfId="0" applyFont="1" applyFill="1" applyBorder="1" applyAlignment="1">
      <alignment horizontal="left"/>
    </xf>
    <xf numFmtId="49" fontId="21" fillId="0" borderId="0" xfId="3" applyNumberFormat="1"/>
    <xf numFmtId="0" fontId="21" fillId="0" borderId="0" xfId="3"/>
    <xf numFmtId="0" fontId="47" fillId="0" borderId="0" xfId="3" applyFont="1"/>
    <xf numFmtId="0" fontId="48" fillId="0" borderId="0" xfId="3" applyFont="1"/>
    <xf numFmtId="0" fontId="25" fillId="0" borderId="0" xfId="3" applyFont="1"/>
    <xf numFmtId="0" fontId="49" fillId="0" borderId="0" xfId="3" applyFont="1"/>
    <xf numFmtId="0" fontId="50" fillId="0" borderId="0" xfId="3" applyFont="1"/>
    <xf numFmtId="0" fontId="23" fillId="0" borderId="0" xfId="0" applyFont="1"/>
    <xf numFmtId="0" fontId="23" fillId="0" borderId="0" xfId="0" applyFont="1"/>
    <xf numFmtId="2" fontId="23" fillId="0" borderId="0" xfId="0" applyNumberFormat="1" applyFont="1"/>
    <xf numFmtId="0" fontId="57" fillId="0" borderId="0" xfId="0" applyFont="1" applyAlignment="1">
      <alignment vertical="top"/>
    </xf>
    <xf numFmtId="0" fontId="57" fillId="0" borderId="0" xfId="0" applyFont="1" applyAlignment="1">
      <alignment vertical="center" wrapText="1"/>
    </xf>
    <xf numFmtId="0" fontId="57" fillId="0" borderId="0" xfId="0" applyFont="1"/>
    <xf numFmtId="0" fontId="57" fillId="0" borderId="0" xfId="0" applyFont="1" applyFill="1" applyBorder="1"/>
    <xf numFmtId="0" fontId="59" fillId="0" borderId="19" xfId="0" applyFont="1" applyBorder="1" applyAlignment="1">
      <alignment horizontal="center" vertical="center"/>
    </xf>
    <xf numFmtId="0" fontId="59" fillId="0" borderId="5" xfId="0" applyFont="1" applyBorder="1" applyAlignment="1">
      <alignment vertical="center"/>
    </xf>
    <xf numFmtId="0" fontId="59" fillId="0" borderId="42" xfId="0" applyFont="1" applyBorder="1" applyAlignment="1">
      <alignment horizontal="center" vertical="center"/>
    </xf>
    <xf numFmtId="0" fontId="59" fillId="0" borderId="44" xfId="0" applyFont="1" applyBorder="1" applyAlignment="1">
      <alignment horizontal="center" vertical="center"/>
    </xf>
    <xf numFmtId="0" fontId="59" fillId="0" borderId="46" xfId="0" applyFont="1" applyBorder="1" applyAlignment="1">
      <alignment vertical="center"/>
    </xf>
    <xf numFmtId="0" fontId="59" fillId="0" borderId="45" xfId="0" applyFont="1" applyBorder="1" applyAlignment="1">
      <alignment horizontal="center" vertical="center"/>
    </xf>
    <xf numFmtId="0" fontId="59" fillId="0" borderId="31" xfId="0" applyFont="1" applyBorder="1" applyAlignment="1">
      <alignment horizontal="center" vertical="center"/>
    </xf>
    <xf numFmtId="0" fontId="60" fillId="0" borderId="8" xfId="0" applyFont="1" applyBorder="1" applyAlignment="1">
      <alignment vertical="center"/>
    </xf>
    <xf numFmtId="0" fontId="59" fillId="0" borderId="35" xfId="0" applyFont="1" applyBorder="1" applyAlignment="1">
      <alignment horizontal="center" vertical="center"/>
    </xf>
    <xf numFmtId="0" fontId="60" fillId="0" borderId="34" xfId="0" applyFont="1" applyBorder="1" applyAlignment="1">
      <alignment vertical="center"/>
    </xf>
    <xf numFmtId="0" fontId="60" fillId="0" borderId="40" xfId="0" applyFont="1" applyBorder="1" applyAlignment="1">
      <alignment vertical="center"/>
    </xf>
    <xf numFmtId="0" fontId="60" fillId="0" borderId="41" xfId="0" applyFont="1" applyBorder="1" applyAlignment="1">
      <alignment vertical="center"/>
    </xf>
    <xf numFmtId="165" fontId="60" fillId="2" borderId="40" xfId="1" applyNumberFormat="1" applyFont="1" applyFill="1" applyBorder="1" applyAlignment="1">
      <alignment vertical="center"/>
    </xf>
    <xf numFmtId="165" fontId="60" fillId="2" borderId="48" xfId="1" applyNumberFormat="1" applyFont="1" applyFill="1" applyBorder="1" applyAlignment="1">
      <alignment vertical="center"/>
    </xf>
    <xf numFmtId="0" fontId="59" fillId="0" borderId="8" xfId="0" applyFont="1" applyBorder="1" applyAlignment="1">
      <alignment vertical="center"/>
    </xf>
    <xf numFmtId="0" fontId="59" fillId="0" borderId="35" xfId="0" applyFont="1" applyBorder="1" applyAlignment="1">
      <alignment vertical="center"/>
    </xf>
    <xf numFmtId="0" fontId="59" fillId="0" borderId="34" xfId="0" applyFont="1" applyBorder="1" applyAlignment="1">
      <alignment vertical="center"/>
    </xf>
    <xf numFmtId="0" fontId="59" fillId="0" borderId="40" xfId="0" applyFont="1" applyBorder="1" applyAlignment="1">
      <alignment vertical="center"/>
    </xf>
    <xf numFmtId="0" fontId="59" fillId="0" borderId="41" xfId="0" applyFont="1" applyBorder="1" applyAlignment="1">
      <alignment vertical="center"/>
    </xf>
    <xf numFmtId="165" fontId="59" fillId="2" borderId="40" xfId="1" applyNumberFormat="1" applyFont="1" applyFill="1" applyBorder="1" applyAlignment="1">
      <alignment vertical="center"/>
    </xf>
    <xf numFmtId="165" fontId="59" fillId="2" borderId="48" xfId="1" applyNumberFormat="1" applyFont="1" applyFill="1" applyBorder="1" applyAlignment="1">
      <alignment vertical="center"/>
    </xf>
    <xf numFmtId="0" fontId="60" fillId="0" borderId="19" xfId="0" applyFont="1" applyBorder="1" applyAlignment="1">
      <alignment vertical="center"/>
    </xf>
    <xf numFmtId="0" fontId="60" fillId="0" borderId="5" xfId="0" applyFont="1" applyBorder="1" applyAlignment="1">
      <alignment vertical="center"/>
    </xf>
    <xf numFmtId="0" fontId="60" fillId="0" borderId="42" xfId="0" applyFont="1" applyBorder="1" applyAlignment="1">
      <alignment vertical="center"/>
    </xf>
    <xf numFmtId="165" fontId="60" fillId="2" borderId="5" xfId="1" applyNumberFormat="1" applyFont="1" applyFill="1" applyBorder="1" applyAlignment="1">
      <alignment vertical="center"/>
    </xf>
    <xf numFmtId="165" fontId="60" fillId="2" borderId="43" xfId="1" applyNumberFormat="1" applyFont="1" applyFill="1" applyBorder="1" applyAlignment="1">
      <alignment vertical="center"/>
    </xf>
    <xf numFmtId="0" fontId="59" fillId="0" borderId="5" xfId="0" applyFont="1" applyBorder="1" applyAlignment="1">
      <alignment horizontal="left" vertical="center"/>
    </xf>
    <xf numFmtId="0" fontId="59" fillId="0" borderId="5" xfId="0" applyFont="1" applyBorder="1" applyAlignment="1">
      <alignment vertical="center" wrapText="1"/>
    </xf>
    <xf numFmtId="165" fontId="59" fillId="2" borderId="5" xfId="1" applyNumberFormat="1" applyFont="1" applyFill="1" applyBorder="1" applyAlignment="1">
      <alignment horizontal="center" vertical="center"/>
    </xf>
    <xf numFmtId="165" fontId="59" fillId="2" borderId="43" xfId="1" applyNumberFormat="1" applyFont="1" applyFill="1" applyBorder="1" applyAlignment="1">
      <alignment horizontal="center" vertical="center"/>
    </xf>
    <xf numFmtId="0" fontId="59" fillId="0" borderId="0" xfId="0" applyFont="1" applyBorder="1" applyAlignment="1">
      <alignment horizontal="center" vertical="center"/>
    </xf>
    <xf numFmtId="0" fontId="59" fillId="0" borderId="0" xfId="0" applyFont="1" applyBorder="1" applyAlignment="1">
      <alignment vertical="center"/>
    </xf>
    <xf numFmtId="165" fontId="59" fillId="4" borderId="0" xfId="1" applyNumberFormat="1" applyFont="1" applyFill="1" applyBorder="1" applyAlignment="1">
      <alignment horizontal="center" vertical="center"/>
    </xf>
    <xf numFmtId="0" fontId="22" fillId="3" borderId="0" xfId="0" applyFont="1" applyFill="1" applyBorder="1" applyAlignment="1">
      <alignment horizontal="left"/>
    </xf>
    <xf numFmtId="165" fontId="59" fillId="2" borderId="46" xfId="1" applyNumberFormat="1" applyFont="1" applyFill="1" applyBorder="1" applyAlignment="1">
      <alignment horizontal="center" vertical="center"/>
    </xf>
    <xf numFmtId="165" fontId="59" fillId="2" borderId="47" xfId="1" applyNumberFormat="1" applyFont="1" applyFill="1" applyBorder="1" applyAlignment="1">
      <alignment horizontal="center" vertical="center"/>
    </xf>
    <xf numFmtId="165" fontId="59" fillId="2" borderId="8" xfId="1" applyNumberFormat="1" applyFont="1" applyFill="1" applyBorder="1" applyAlignment="1">
      <alignment horizontal="center" vertical="center"/>
    </xf>
    <xf numFmtId="165" fontId="59" fillId="2" borderId="28" xfId="1" applyNumberFormat="1" applyFont="1" applyFill="1" applyBorder="1" applyAlignment="1">
      <alignment horizontal="center" vertical="center"/>
    </xf>
    <xf numFmtId="0" fontId="23" fillId="2" borderId="0" xfId="0" applyFont="1" applyFill="1"/>
    <xf numFmtId="0" fontId="22" fillId="2" borderId="0" xfId="0" applyFont="1" applyFill="1" applyBorder="1" applyAlignment="1">
      <alignment horizontal="left"/>
    </xf>
    <xf numFmtId="49" fontId="61" fillId="0" borderId="53" xfId="0" applyNumberFormat="1" applyFont="1" applyBorder="1" applyAlignment="1">
      <alignment horizontal="center" vertical="center"/>
    </xf>
    <xf numFmtId="0" fontId="61" fillId="0" borderId="54" xfId="0" applyFont="1" applyBorder="1" applyAlignment="1">
      <alignment vertical="center"/>
    </xf>
    <xf numFmtId="0" fontId="61" fillId="0" borderId="55" xfId="0" applyFont="1" applyBorder="1" applyAlignment="1">
      <alignment horizontal="center" vertical="center"/>
    </xf>
    <xf numFmtId="49" fontId="61" fillId="0" borderId="19" xfId="0" applyNumberFormat="1" applyFont="1" applyBorder="1" applyAlignment="1">
      <alignment horizontal="center" vertical="center"/>
    </xf>
    <xf numFmtId="0" fontId="61" fillId="0" borderId="5" xfId="0" applyFont="1" applyBorder="1" applyAlignment="1">
      <alignment vertical="center"/>
    </xf>
    <xf numFmtId="0" fontId="61" fillId="0" borderId="42" xfId="0" applyFont="1" applyBorder="1" applyAlignment="1">
      <alignment horizontal="center" vertical="center"/>
    </xf>
    <xf numFmtId="0" fontId="57" fillId="0" borderId="5" xfId="0" applyFont="1" applyBorder="1" applyAlignment="1">
      <alignment vertical="center" wrapText="1"/>
    </xf>
    <xf numFmtId="0" fontId="57" fillId="0" borderId="5" xfId="0" applyFont="1" applyBorder="1"/>
    <xf numFmtId="0" fontId="61" fillId="0" borderId="5" xfId="0" applyFont="1" applyBorder="1" applyAlignment="1">
      <alignment vertical="center" wrapText="1"/>
    </xf>
    <xf numFmtId="0" fontId="57" fillId="0" borderId="42" xfId="0" applyFont="1" applyBorder="1" applyAlignment="1">
      <alignment horizontal="center" vertical="center"/>
    </xf>
    <xf numFmtId="49" fontId="61" fillId="0" borderId="44" xfId="0" applyNumberFormat="1" applyFont="1" applyBorder="1" applyAlignment="1">
      <alignment horizontal="center" vertical="center"/>
    </xf>
    <xf numFmtId="0" fontId="61" fillId="0" borderId="46" xfId="0" applyFont="1" applyBorder="1" applyAlignment="1">
      <alignment vertical="center"/>
    </xf>
    <xf numFmtId="0" fontId="61" fillId="0" borderId="45" xfId="0" applyFont="1" applyBorder="1" applyAlignment="1">
      <alignment horizontal="center" vertical="center"/>
    </xf>
    <xf numFmtId="49" fontId="61" fillId="0" borderId="31" xfId="0" applyNumberFormat="1" applyFont="1" applyBorder="1" applyAlignment="1">
      <alignment horizontal="center" vertical="center"/>
    </xf>
    <xf numFmtId="0" fontId="61" fillId="0" borderId="8" xfId="0" applyFont="1" applyBorder="1" applyAlignment="1">
      <alignment vertical="center"/>
    </xf>
    <xf numFmtId="0" fontId="61" fillId="0" borderId="35" xfId="0" applyFont="1" applyBorder="1" applyAlignment="1">
      <alignment horizontal="center" vertical="center"/>
    </xf>
    <xf numFmtId="0" fontId="61" fillId="0" borderId="18" xfId="0" applyFont="1" applyBorder="1" applyAlignment="1">
      <alignment vertical="center"/>
    </xf>
    <xf numFmtId="0" fontId="61" fillId="0" borderId="0" xfId="0" applyFont="1" applyAlignment="1">
      <alignment vertical="center"/>
    </xf>
    <xf numFmtId="0" fontId="61" fillId="2" borderId="0" xfId="0" applyFont="1" applyFill="1" applyAlignment="1">
      <alignment horizontal="center" vertical="center"/>
    </xf>
    <xf numFmtId="165" fontId="61" fillId="2" borderId="0" xfId="1" applyNumberFormat="1" applyFont="1" applyFill="1" applyAlignment="1">
      <alignment horizontal="center" vertical="center"/>
    </xf>
    <xf numFmtId="0" fontId="61" fillId="2" borderId="49" xfId="0" applyFont="1" applyFill="1" applyBorder="1" applyAlignment="1">
      <alignment horizontal="center" vertical="center"/>
    </xf>
    <xf numFmtId="49" fontId="61" fillId="0" borderId="50" xfId="0" applyNumberFormat="1" applyFont="1" applyBorder="1" applyAlignment="1">
      <alignment horizontal="center" vertical="center"/>
    </xf>
    <xf numFmtId="0" fontId="57" fillId="0" borderId="51" xfId="0" applyFont="1" applyBorder="1" applyAlignment="1">
      <alignment vertical="center" wrapText="1"/>
    </xf>
    <xf numFmtId="0" fontId="61" fillId="0" borderId="58" xfId="0" applyFont="1" applyBorder="1" applyAlignment="1">
      <alignment horizontal="center" vertical="center"/>
    </xf>
    <xf numFmtId="49" fontId="61" fillId="0" borderId="1" xfId="0" applyNumberFormat="1" applyFont="1" applyBorder="1" applyAlignment="1">
      <alignment horizontal="center" vertical="center"/>
    </xf>
    <xf numFmtId="0" fontId="61" fillId="0" borderId="4" xfId="0" applyFont="1" applyBorder="1" applyAlignment="1">
      <alignment vertical="center"/>
    </xf>
    <xf numFmtId="0" fontId="61" fillId="0" borderId="59" xfId="0" applyFont="1" applyBorder="1" applyAlignment="1">
      <alignment horizontal="center" vertical="center"/>
    </xf>
    <xf numFmtId="0" fontId="61" fillId="0" borderId="4" xfId="0" applyFont="1" applyBorder="1" applyAlignment="1">
      <alignment horizontal="left" vertical="center"/>
    </xf>
    <xf numFmtId="0" fontId="57" fillId="0" borderId="4" xfId="0" applyFont="1" applyBorder="1" applyAlignment="1">
      <alignment vertical="center"/>
    </xf>
    <xf numFmtId="0" fontId="57" fillId="0" borderId="4" xfId="0" applyFont="1" applyBorder="1" applyAlignment="1">
      <alignment vertical="center" wrapText="1"/>
    </xf>
    <xf numFmtId="0" fontId="59" fillId="0" borderId="59" xfId="0" applyFont="1" applyBorder="1" applyAlignment="1">
      <alignment horizontal="center" vertical="center"/>
    </xf>
    <xf numFmtId="0" fontId="57" fillId="0" borderId="59" xfId="0" applyFont="1" applyBorder="1" applyAlignment="1">
      <alignment horizontal="center" vertical="center"/>
    </xf>
    <xf numFmtId="49" fontId="61" fillId="0" borderId="52" xfId="0" applyNumberFormat="1" applyFont="1" applyBorder="1" applyAlignment="1">
      <alignment horizontal="center" vertical="center"/>
    </xf>
    <xf numFmtId="0" fontId="57" fillId="0" borderId="17" xfId="0" applyFont="1" applyBorder="1" applyAlignment="1">
      <alignment vertical="center"/>
    </xf>
    <xf numFmtId="0" fontId="57" fillId="0" borderId="60" xfId="0" applyFont="1" applyBorder="1" applyAlignment="1">
      <alignment horizontal="center" vertical="center"/>
    </xf>
    <xf numFmtId="49" fontId="61" fillId="0" borderId="33" xfId="0" applyNumberFormat="1" applyFont="1" applyBorder="1" applyAlignment="1">
      <alignment horizontal="center" vertical="center"/>
    </xf>
    <xf numFmtId="0" fontId="61" fillId="0" borderId="7" xfId="0" applyFont="1" applyBorder="1" applyAlignment="1">
      <alignment vertical="center"/>
    </xf>
    <xf numFmtId="0" fontId="61" fillId="0" borderId="32" xfId="0" applyFont="1" applyBorder="1" applyAlignment="1">
      <alignment horizontal="center" vertical="center"/>
    </xf>
    <xf numFmtId="49" fontId="61" fillId="0" borderId="30" xfId="0" applyNumberFormat="1" applyFont="1" applyBorder="1" applyAlignment="1">
      <alignment vertical="center"/>
    </xf>
    <xf numFmtId="49" fontId="61" fillId="0" borderId="38" xfId="0" applyNumberFormat="1" applyFont="1" applyBorder="1" applyAlignment="1">
      <alignment vertical="center"/>
    </xf>
    <xf numFmtId="49" fontId="61" fillId="2" borderId="38" xfId="0" applyNumberFormat="1" applyFont="1" applyFill="1" applyBorder="1" applyAlignment="1">
      <alignment horizontal="center" vertical="center"/>
    </xf>
    <xf numFmtId="165" fontId="61" fillId="2" borderId="38" xfId="1" applyNumberFormat="1" applyFont="1" applyFill="1" applyBorder="1" applyAlignment="1">
      <alignment horizontal="center" vertical="center"/>
    </xf>
    <xf numFmtId="49" fontId="61" fillId="2" borderId="26" xfId="0" applyNumberFormat="1" applyFont="1" applyFill="1" applyBorder="1" applyAlignment="1">
      <alignment horizontal="center" vertical="center"/>
    </xf>
    <xf numFmtId="49" fontId="61" fillId="0" borderId="29" xfId="0" applyNumberFormat="1" applyFont="1" applyBorder="1" applyAlignment="1">
      <alignment horizontal="center" vertical="center"/>
    </xf>
    <xf numFmtId="0" fontId="61" fillId="0" borderId="26" xfId="0" applyFont="1" applyBorder="1" applyAlignment="1">
      <alignment vertical="center"/>
    </xf>
    <xf numFmtId="0" fontId="61" fillId="0" borderId="26" xfId="0" applyFont="1" applyBorder="1" applyAlignment="1">
      <alignment horizontal="center" vertical="center"/>
    </xf>
    <xf numFmtId="165" fontId="61" fillId="2" borderId="50" xfId="1" applyNumberFormat="1" applyFont="1" applyFill="1" applyBorder="1" applyAlignment="1">
      <alignment horizontal="center" vertical="center"/>
    </xf>
    <xf numFmtId="165" fontId="61" fillId="2" borderId="51" xfId="1" applyNumberFormat="1" applyFont="1" applyFill="1" applyBorder="1" applyAlignment="1">
      <alignment horizontal="center" vertical="center"/>
    </xf>
    <xf numFmtId="165" fontId="61" fillId="2" borderId="56" xfId="1" applyNumberFormat="1" applyFont="1" applyFill="1" applyBorder="1" applyAlignment="1">
      <alignment horizontal="center" vertical="center"/>
    </xf>
    <xf numFmtId="165" fontId="61" fillId="2" borderId="57" xfId="1" applyNumberFormat="1" applyFont="1" applyFill="1" applyBorder="1" applyAlignment="1">
      <alignment horizontal="center" vertical="center"/>
    </xf>
    <xf numFmtId="165" fontId="61" fillId="2" borderId="1" xfId="1" applyNumberFormat="1" applyFont="1" applyFill="1" applyBorder="1" applyAlignment="1">
      <alignment horizontal="center" vertical="center"/>
    </xf>
    <xf numFmtId="165" fontId="61" fillId="2" borderId="4" xfId="1" applyNumberFormat="1" applyFont="1" applyFill="1" applyBorder="1" applyAlignment="1">
      <alignment horizontal="center" vertical="center"/>
    </xf>
    <xf numFmtId="165" fontId="61" fillId="2" borderId="25" xfId="1" applyNumberFormat="1" applyFont="1" applyFill="1" applyBorder="1" applyAlignment="1">
      <alignment horizontal="center" vertical="center"/>
    </xf>
    <xf numFmtId="165" fontId="61" fillId="2" borderId="43" xfId="1" applyNumberFormat="1" applyFont="1" applyFill="1" applyBorder="1" applyAlignment="1">
      <alignment horizontal="center" vertical="center"/>
    </xf>
    <xf numFmtId="165" fontId="61" fillId="2" borderId="52" xfId="1" applyNumberFormat="1" applyFont="1" applyFill="1" applyBorder="1" applyAlignment="1">
      <alignment horizontal="center" vertical="center"/>
    </xf>
    <xf numFmtId="165" fontId="61" fillId="2" borderId="17" xfId="1" applyNumberFormat="1" applyFont="1" applyFill="1" applyBorder="1" applyAlignment="1">
      <alignment horizontal="center" vertical="center"/>
    </xf>
    <xf numFmtId="165" fontId="61" fillId="2" borderId="24" xfId="1" applyNumberFormat="1" applyFont="1" applyFill="1" applyBorder="1" applyAlignment="1">
      <alignment horizontal="center" vertical="center"/>
    </xf>
    <xf numFmtId="165" fontId="61" fillId="2" borderId="47" xfId="1" applyNumberFormat="1" applyFont="1" applyFill="1" applyBorder="1" applyAlignment="1">
      <alignment horizontal="center" vertical="center"/>
    </xf>
    <xf numFmtId="165" fontId="61" fillId="2" borderId="33" xfId="1" applyNumberFormat="1" applyFont="1" applyFill="1" applyBorder="1" applyAlignment="1">
      <alignment horizontal="center" vertical="center"/>
    </xf>
    <xf numFmtId="165" fontId="61" fillId="2" borderId="7" xfId="1" applyNumberFormat="1" applyFont="1" applyFill="1" applyBorder="1" applyAlignment="1">
      <alignment horizontal="center" vertical="center"/>
    </xf>
    <xf numFmtId="165" fontId="61" fillId="2" borderId="9" xfId="1" applyNumberFormat="1" applyFont="1" applyFill="1" applyBorder="1" applyAlignment="1">
      <alignment horizontal="center" vertical="center"/>
    </xf>
    <xf numFmtId="165" fontId="61" fillId="2" borderId="28" xfId="1" applyNumberFormat="1" applyFont="1" applyFill="1" applyBorder="1" applyAlignment="1">
      <alignment horizontal="center" vertical="center"/>
    </xf>
    <xf numFmtId="165" fontId="57" fillId="2" borderId="1" xfId="1" applyNumberFormat="1" applyFont="1" applyFill="1" applyBorder="1" applyAlignment="1">
      <alignment horizontal="center" vertical="center"/>
    </xf>
    <xf numFmtId="165" fontId="57" fillId="2" borderId="52" xfId="1" applyNumberFormat="1" applyFont="1" applyFill="1" applyBorder="1" applyAlignment="1">
      <alignment horizontal="center" vertical="center"/>
    </xf>
    <xf numFmtId="165" fontId="61" fillId="2" borderId="26" xfId="1" applyNumberFormat="1" applyFont="1" applyFill="1" applyBorder="1" applyAlignment="1">
      <alignment horizontal="center" vertical="center"/>
    </xf>
    <xf numFmtId="49" fontId="62" fillId="2" borderId="53" xfId="0" applyNumberFormat="1" applyFont="1" applyFill="1" applyBorder="1" applyAlignment="1">
      <alignment horizontal="center" vertical="center"/>
    </xf>
    <xf numFmtId="164" fontId="63" fillId="2" borderId="54" xfId="1" applyNumberFormat="1" applyFont="1" applyFill="1" applyBorder="1" applyAlignment="1">
      <alignment vertical="center"/>
    </xf>
    <xf numFmtId="164" fontId="62" fillId="2" borderId="55" xfId="1" applyNumberFormat="1" applyFont="1" applyFill="1" applyBorder="1" applyAlignment="1">
      <alignment horizontal="center" vertical="center"/>
    </xf>
    <xf numFmtId="165" fontId="62" fillId="2" borderId="50" xfId="1" applyNumberFormat="1" applyFont="1" applyFill="1" applyBorder="1" applyAlignment="1">
      <alignment horizontal="center" vertical="center"/>
    </xf>
    <xf numFmtId="165" fontId="62" fillId="2" borderId="51" xfId="1" applyNumberFormat="1" applyFont="1" applyFill="1" applyBorder="1" applyAlignment="1">
      <alignment horizontal="center" vertical="center"/>
    </xf>
    <xf numFmtId="165" fontId="62" fillId="2" borderId="56" xfId="1" applyNumberFormat="1" applyFont="1" applyFill="1" applyBorder="1" applyAlignment="1">
      <alignment horizontal="center" vertical="center"/>
    </xf>
    <xf numFmtId="165" fontId="62" fillId="2" borderId="64" xfId="1" applyNumberFormat="1" applyFont="1" applyFill="1" applyBorder="1" applyAlignment="1">
      <alignment horizontal="center" vertical="center"/>
    </xf>
    <xf numFmtId="49" fontId="62" fillId="2" borderId="19" xfId="0" applyNumberFormat="1" applyFont="1" applyFill="1" applyBorder="1" applyAlignment="1">
      <alignment horizontal="center" vertical="center"/>
    </xf>
    <xf numFmtId="164" fontId="62" fillId="2" borderId="5" xfId="1" applyNumberFormat="1" applyFont="1" applyFill="1" applyBorder="1" applyAlignment="1">
      <alignment vertical="center"/>
    </xf>
    <xf numFmtId="164" fontId="33" fillId="2" borderId="42" xfId="1" applyNumberFormat="1" applyFont="1" applyFill="1" applyBorder="1" applyAlignment="1">
      <alignment horizontal="center" vertical="center"/>
    </xf>
    <xf numFmtId="165" fontId="62" fillId="2" borderId="1" xfId="1" applyNumberFormat="1" applyFont="1" applyFill="1" applyBorder="1" applyAlignment="1">
      <alignment horizontal="center" vertical="center"/>
    </xf>
    <xf numFmtId="165" fontId="62" fillId="2" borderId="4" xfId="1" applyNumberFormat="1" applyFont="1" applyFill="1" applyBorder="1" applyAlignment="1">
      <alignment horizontal="center" vertical="center"/>
    </xf>
    <xf numFmtId="165" fontId="62" fillId="2" borderId="25" xfId="1" applyNumberFormat="1" applyFont="1" applyFill="1" applyBorder="1" applyAlignment="1">
      <alignment horizontal="center" vertical="center"/>
    </xf>
    <xf numFmtId="165" fontId="62" fillId="2" borderId="37" xfId="1" applyNumberFormat="1" applyFont="1" applyFill="1" applyBorder="1" applyAlignment="1">
      <alignment horizontal="center" vertical="center"/>
    </xf>
    <xf numFmtId="164" fontId="62" fillId="2" borderId="42" xfId="1" applyNumberFormat="1" applyFont="1" applyFill="1" applyBorder="1" applyAlignment="1">
      <alignment horizontal="center" vertical="center"/>
    </xf>
    <xf numFmtId="164" fontId="62" fillId="2" borderId="5" xfId="1" applyNumberFormat="1" applyFont="1" applyFill="1" applyBorder="1" applyAlignment="1">
      <alignment horizontal="left" vertical="center" indent="2"/>
    </xf>
    <xf numFmtId="49" fontId="62" fillId="2" borderId="61" xfId="0" applyNumberFormat="1" applyFont="1" applyFill="1" applyBorder="1" applyAlignment="1">
      <alignment horizontal="center" vertical="center"/>
    </xf>
    <xf numFmtId="164" fontId="62" fillId="2" borderId="62" xfId="1" applyNumberFormat="1" applyFont="1" applyFill="1" applyBorder="1" applyAlignment="1">
      <alignment vertical="center"/>
    </xf>
    <xf numFmtId="164" fontId="62" fillId="2" borderId="63" xfId="1" applyNumberFormat="1" applyFont="1" applyFill="1" applyBorder="1" applyAlignment="1">
      <alignment horizontal="center" vertical="center"/>
    </xf>
    <xf numFmtId="165" fontId="62" fillId="2" borderId="10" xfId="1" applyNumberFormat="1" applyFont="1" applyFill="1" applyBorder="1" applyAlignment="1">
      <alignment horizontal="center" vertical="center"/>
    </xf>
    <xf numFmtId="165" fontId="62" fillId="2" borderId="3" xfId="1" applyNumberFormat="1" applyFont="1" applyFill="1" applyBorder="1" applyAlignment="1">
      <alignment horizontal="center" vertical="center"/>
    </xf>
    <xf numFmtId="165" fontId="62" fillId="2" borderId="6" xfId="1" applyNumberFormat="1" applyFont="1" applyFill="1" applyBorder="1" applyAlignment="1">
      <alignment horizontal="center" vertical="center"/>
    </xf>
    <xf numFmtId="165" fontId="62" fillId="2" borderId="39" xfId="1" applyNumberFormat="1" applyFont="1" applyFill="1" applyBorder="1" applyAlignment="1">
      <alignment horizontal="center" vertical="center"/>
    </xf>
    <xf numFmtId="49" fontId="62" fillId="2" borderId="31" xfId="0" applyNumberFormat="1" applyFont="1" applyFill="1" applyBorder="1" applyAlignment="1">
      <alignment horizontal="center" vertical="center"/>
    </xf>
    <xf numFmtId="164" fontId="63" fillId="2" borderId="8" xfId="1" applyNumberFormat="1" applyFont="1" applyFill="1" applyBorder="1" applyAlignment="1">
      <alignment vertical="center"/>
    </xf>
    <xf numFmtId="164" fontId="62" fillId="2" borderId="35" xfId="1" applyNumberFormat="1" applyFont="1" applyFill="1" applyBorder="1" applyAlignment="1">
      <alignment horizontal="center" vertical="center"/>
    </xf>
    <xf numFmtId="165" fontId="62" fillId="2" borderId="33" xfId="1" applyNumberFormat="1" applyFont="1" applyFill="1" applyBorder="1" applyAlignment="1">
      <alignment horizontal="center" vertical="center"/>
    </xf>
    <xf numFmtId="165" fontId="62" fillId="2" borderId="7" xfId="1" applyNumberFormat="1" applyFont="1" applyFill="1" applyBorder="1" applyAlignment="1">
      <alignment horizontal="center" vertical="center"/>
    </xf>
    <xf numFmtId="165" fontId="62" fillId="2" borderId="9" xfId="1" applyNumberFormat="1" applyFont="1" applyFill="1" applyBorder="1" applyAlignment="1">
      <alignment horizontal="center" vertical="center"/>
    </xf>
    <xf numFmtId="165" fontId="62" fillId="2" borderId="65" xfId="1" applyNumberFormat="1" applyFont="1" applyFill="1" applyBorder="1" applyAlignment="1">
      <alignment horizontal="center" vertical="center"/>
    </xf>
    <xf numFmtId="49" fontId="62" fillId="2" borderId="34" xfId="0" applyNumberFormat="1" applyFont="1" applyFill="1" applyBorder="1" applyAlignment="1">
      <alignment horizontal="center" vertical="center"/>
    </xf>
    <xf numFmtId="164" fontId="62" fillId="2" borderId="40" xfId="1" applyNumberFormat="1" applyFont="1" applyFill="1" applyBorder="1" applyAlignment="1">
      <alignment vertical="center"/>
    </xf>
    <xf numFmtId="164" fontId="62" fillId="2" borderId="41" xfId="1" applyNumberFormat="1" applyFont="1" applyFill="1" applyBorder="1" applyAlignment="1">
      <alignment horizontal="center" vertical="center"/>
    </xf>
    <xf numFmtId="165" fontId="62" fillId="2" borderId="2" xfId="1" applyNumberFormat="1" applyFont="1" applyFill="1" applyBorder="1" applyAlignment="1">
      <alignment horizontal="center" vertical="center"/>
    </xf>
    <xf numFmtId="165" fontId="62" fillId="2" borderId="36" xfId="1" applyNumberFormat="1" applyFont="1" applyFill="1" applyBorder="1" applyAlignment="1">
      <alignment horizontal="center" vertical="center"/>
    </xf>
    <xf numFmtId="165" fontId="62" fillId="2" borderId="66" xfId="1" applyNumberFormat="1" applyFont="1" applyFill="1" applyBorder="1" applyAlignment="1">
      <alignment horizontal="center" vertical="center"/>
    </xf>
    <xf numFmtId="165" fontId="62" fillId="2" borderId="67" xfId="1" applyNumberFormat="1" applyFont="1" applyFill="1" applyBorder="1" applyAlignment="1">
      <alignment horizontal="center" vertical="center"/>
    </xf>
    <xf numFmtId="164" fontId="62" fillId="2" borderId="5" xfId="1" applyNumberFormat="1" applyFont="1" applyFill="1" applyBorder="1" applyAlignment="1">
      <alignment vertical="center" wrapText="1"/>
    </xf>
    <xf numFmtId="49" fontId="62" fillId="2" borderId="44" xfId="0" applyNumberFormat="1" applyFont="1" applyFill="1" applyBorder="1" applyAlignment="1">
      <alignment horizontal="center" vertical="center"/>
    </xf>
    <xf numFmtId="164" fontId="62" fillId="2" borderId="46" xfId="1" applyNumberFormat="1" applyFont="1" applyFill="1" applyBorder="1" applyAlignment="1">
      <alignment vertical="center"/>
    </xf>
    <xf numFmtId="164" fontId="62" fillId="2" borderId="45" xfId="1" applyNumberFormat="1" applyFont="1" applyFill="1" applyBorder="1" applyAlignment="1">
      <alignment horizontal="center" vertical="center"/>
    </xf>
    <xf numFmtId="165" fontId="62" fillId="2" borderId="52" xfId="1" applyNumberFormat="1" applyFont="1" applyFill="1" applyBorder="1" applyAlignment="1">
      <alignment horizontal="center" vertical="center"/>
    </xf>
    <xf numFmtId="165" fontId="62" fillId="2" borderId="17" xfId="1" applyNumberFormat="1" applyFont="1" applyFill="1" applyBorder="1" applyAlignment="1">
      <alignment horizontal="center" vertical="center"/>
    </xf>
    <xf numFmtId="165" fontId="62" fillId="2" borderId="24" xfId="1" applyNumberFormat="1" applyFont="1" applyFill="1" applyBorder="1" applyAlignment="1">
      <alignment horizontal="center" vertical="center"/>
    </xf>
    <xf numFmtId="165" fontId="62" fillId="2" borderId="68" xfId="1" applyNumberFormat="1" applyFont="1" applyFill="1" applyBorder="1" applyAlignment="1">
      <alignment horizontal="center" vertical="center"/>
    </xf>
    <xf numFmtId="164" fontId="62" fillId="2" borderId="8" xfId="1" applyNumberFormat="1" applyFont="1" applyFill="1" applyBorder="1" applyAlignment="1">
      <alignment vertical="center"/>
    </xf>
    <xf numFmtId="164" fontId="33" fillId="2" borderId="35" xfId="1" applyNumberFormat="1" applyFont="1" applyFill="1" applyBorder="1" applyAlignment="1">
      <alignment horizontal="center" vertical="center"/>
    </xf>
    <xf numFmtId="164" fontId="14" fillId="2" borderId="42" xfId="1" applyNumberFormat="1" applyFont="1" applyFill="1" applyBorder="1" applyAlignment="1">
      <alignment horizontal="center" vertical="center"/>
    </xf>
    <xf numFmtId="165" fontId="14" fillId="2" borderId="1" xfId="1" applyNumberFormat="1" applyFont="1" applyFill="1" applyBorder="1" applyAlignment="1">
      <alignment horizontal="center" vertical="center"/>
    </xf>
    <xf numFmtId="165" fontId="14" fillId="2" borderId="4" xfId="1" applyNumberFormat="1" applyFont="1" applyFill="1" applyBorder="1" applyAlignment="1">
      <alignment horizontal="center" vertical="center"/>
    </xf>
    <xf numFmtId="165" fontId="14" fillId="2" borderId="25" xfId="1" applyNumberFormat="1" applyFont="1" applyFill="1" applyBorder="1" applyAlignment="1">
      <alignment horizontal="center" vertical="center"/>
    </xf>
    <xf numFmtId="165" fontId="14" fillId="2" borderId="37" xfId="1" applyNumberFormat="1" applyFont="1" applyFill="1" applyBorder="1" applyAlignment="1">
      <alignment horizontal="center" vertical="center"/>
    </xf>
    <xf numFmtId="164" fontId="33" fillId="2" borderId="5" xfId="1" applyNumberFormat="1" applyFont="1" applyFill="1" applyBorder="1" applyAlignment="1">
      <alignment vertical="center"/>
    </xf>
    <xf numFmtId="164" fontId="33" fillId="2" borderId="46" xfId="1" applyNumberFormat="1" applyFont="1" applyFill="1" applyBorder="1" applyAlignment="1">
      <alignment vertical="center"/>
    </xf>
    <xf numFmtId="164" fontId="14" fillId="2" borderId="45" xfId="1" applyNumberFormat="1" applyFont="1" applyFill="1" applyBorder="1" applyAlignment="1">
      <alignment horizontal="center" vertical="center"/>
    </xf>
    <xf numFmtId="165" fontId="14" fillId="2" borderId="24" xfId="1" applyNumberFormat="1" applyFont="1" applyFill="1" applyBorder="1" applyAlignment="1">
      <alignment horizontal="center" vertical="center"/>
    </xf>
    <xf numFmtId="164" fontId="14" fillId="2" borderId="35" xfId="1" applyNumberFormat="1" applyFont="1" applyFill="1" applyBorder="1" applyAlignment="1">
      <alignment horizontal="center" vertical="center"/>
    </xf>
    <xf numFmtId="165" fontId="14" fillId="2" borderId="33" xfId="1" applyNumberFormat="1" applyFont="1" applyFill="1" applyBorder="1" applyAlignment="1">
      <alignment horizontal="center" vertical="center"/>
    </xf>
    <xf numFmtId="165" fontId="14" fillId="2" borderId="7" xfId="1" applyNumberFormat="1" applyFont="1" applyFill="1" applyBorder="1" applyAlignment="1">
      <alignment horizontal="center" vertical="center"/>
    </xf>
    <xf numFmtId="165" fontId="14" fillId="2" borderId="9" xfId="1" applyNumberFormat="1" applyFont="1" applyFill="1" applyBorder="1" applyAlignment="1">
      <alignment horizontal="center" vertical="center"/>
    </xf>
    <xf numFmtId="165" fontId="14" fillId="2" borderId="65" xfId="1" applyNumberFormat="1" applyFont="1" applyFill="1" applyBorder="1" applyAlignment="1">
      <alignment horizontal="center" vertical="center"/>
    </xf>
    <xf numFmtId="164" fontId="33" fillId="2" borderId="8" xfId="1" applyNumberFormat="1" applyFont="1" applyFill="1" applyBorder="1" applyAlignment="1">
      <alignment vertical="center" wrapText="1"/>
    </xf>
    <xf numFmtId="164" fontId="33" fillId="2" borderId="40" xfId="1" applyNumberFormat="1" applyFont="1" applyFill="1" applyBorder="1" applyAlignment="1">
      <alignment vertical="center" wrapText="1"/>
    </xf>
    <xf numFmtId="164" fontId="14" fillId="2" borderId="41" xfId="1" applyNumberFormat="1" applyFont="1" applyFill="1" applyBorder="1" applyAlignment="1">
      <alignment horizontal="center" vertical="center"/>
    </xf>
    <xf numFmtId="165" fontId="14" fillId="2" borderId="2" xfId="1" applyNumberFormat="1" applyFont="1" applyFill="1" applyBorder="1" applyAlignment="1">
      <alignment horizontal="center" vertical="center"/>
    </xf>
    <xf numFmtId="165" fontId="14" fillId="2" borderId="36" xfId="1" applyNumberFormat="1" applyFont="1" applyFill="1" applyBorder="1" applyAlignment="1">
      <alignment horizontal="center" vertical="center"/>
    </xf>
    <xf numFmtId="165" fontId="14" fillId="2" borderId="66" xfId="1" applyNumberFormat="1" applyFont="1" applyFill="1" applyBorder="1" applyAlignment="1">
      <alignment horizontal="center" vertical="center"/>
    </xf>
    <xf numFmtId="165" fontId="14" fillId="2" borderId="67" xfId="1" applyNumberFormat="1" applyFont="1" applyFill="1" applyBorder="1" applyAlignment="1">
      <alignment horizontal="center" vertical="center"/>
    </xf>
    <xf numFmtId="164" fontId="33" fillId="2" borderId="5" xfId="1" applyNumberFormat="1" applyFont="1" applyFill="1" applyBorder="1" applyAlignment="1">
      <alignment vertical="center" wrapText="1"/>
    </xf>
    <xf numFmtId="164" fontId="33" fillId="2" borderId="46" xfId="1" applyNumberFormat="1" applyFont="1" applyFill="1" applyBorder="1" applyAlignment="1">
      <alignment vertical="center" wrapText="1"/>
    </xf>
    <xf numFmtId="165" fontId="14" fillId="2" borderId="52" xfId="1" applyNumberFormat="1" applyFont="1" applyFill="1" applyBorder="1" applyAlignment="1">
      <alignment horizontal="center" vertical="center"/>
    </xf>
    <xf numFmtId="165" fontId="14" fillId="2" borderId="17" xfId="1" applyNumberFormat="1" applyFont="1" applyFill="1" applyBorder="1" applyAlignment="1">
      <alignment horizontal="center" vertical="center"/>
    </xf>
    <xf numFmtId="165" fontId="14" fillId="2" borderId="68" xfId="1" applyNumberFormat="1" applyFont="1" applyFill="1" applyBorder="1" applyAlignment="1">
      <alignment horizontal="center" vertical="center"/>
    </xf>
    <xf numFmtId="164" fontId="62" fillId="2" borderId="8" xfId="1" applyNumberFormat="1" applyFont="1" applyFill="1" applyBorder="1" applyAlignment="1">
      <alignment vertical="center" wrapText="1"/>
    </xf>
    <xf numFmtId="164" fontId="14" fillId="2" borderId="35" xfId="1" applyNumberFormat="1" applyFont="1" applyFill="1" applyBorder="1" applyAlignment="1">
      <alignment horizontal="center" vertical="center" wrapText="1"/>
    </xf>
    <xf numFmtId="164" fontId="33" fillId="2" borderId="40" xfId="1" applyNumberFormat="1" applyFont="1" applyFill="1" applyBorder="1" applyAlignment="1">
      <alignment horizontal="left" vertical="center" wrapText="1" indent="1"/>
    </xf>
    <xf numFmtId="164" fontId="33" fillId="2" borderId="5" xfId="1" applyNumberFormat="1" applyFont="1" applyFill="1" applyBorder="1" applyAlignment="1">
      <alignment horizontal="left" vertical="center" indent="1"/>
    </xf>
    <xf numFmtId="164" fontId="33" fillId="2" borderId="62" xfId="1" applyNumberFormat="1" applyFont="1" applyFill="1" applyBorder="1" applyAlignment="1">
      <alignment horizontal="left" vertical="center" indent="1"/>
    </xf>
    <xf numFmtId="164" fontId="14" fillId="2" borderId="63" xfId="1" applyNumberFormat="1" applyFont="1" applyFill="1" applyBorder="1" applyAlignment="1">
      <alignment horizontal="center" vertical="center"/>
    </xf>
    <xf numFmtId="165" fontId="14" fillId="2" borderId="10" xfId="1" applyNumberFormat="1" applyFont="1" applyFill="1" applyBorder="1" applyAlignment="1">
      <alignment horizontal="center" vertical="center"/>
    </xf>
    <xf numFmtId="165" fontId="14" fillId="2" borderId="3" xfId="1" applyNumberFormat="1" applyFont="1" applyFill="1" applyBorder="1" applyAlignment="1">
      <alignment horizontal="center" vertical="center"/>
    </xf>
    <xf numFmtId="165" fontId="14" fillId="2" borderId="6" xfId="1" applyNumberFormat="1" applyFont="1" applyFill="1" applyBorder="1" applyAlignment="1">
      <alignment horizontal="center" vertical="center"/>
    </xf>
    <xf numFmtId="165" fontId="14" fillId="2" borderId="39" xfId="1" applyNumberFormat="1" applyFont="1" applyFill="1" applyBorder="1" applyAlignment="1">
      <alignment horizontal="center" vertical="center"/>
    </xf>
    <xf numFmtId="49" fontId="14" fillId="2" borderId="34" xfId="0" applyNumberFormat="1" applyFont="1" applyFill="1" applyBorder="1" applyAlignment="1">
      <alignment horizontal="center" vertical="center"/>
    </xf>
    <xf numFmtId="0" fontId="14" fillId="2" borderId="40" xfId="0" applyFont="1" applyFill="1" applyBorder="1" applyAlignment="1">
      <alignment vertical="center"/>
    </xf>
    <xf numFmtId="0" fontId="14" fillId="2" borderId="67" xfId="0" applyFont="1" applyFill="1" applyBorder="1" applyAlignment="1">
      <alignment horizontal="center" vertical="center"/>
    </xf>
    <xf numFmtId="49" fontId="14" fillId="2" borderId="19" xfId="0" applyNumberFormat="1" applyFont="1" applyFill="1" applyBorder="1" applyAlignment="1">
      <alignment horizontal="center" vertical="center"/>
    </xf>
    <xf numFmtId="0" fontId="14" fillId="2" borderId="5" xfId="0" applyFont="1" applyFill="1" applyBorder="1" applyAlignment="1">
      <alignment vertical="center" wrapText="1"/>
    </xf>
    <xf numFmtId="0" fontId="14" fillId="2" borderId="37" xfId="0" applyFont="1" applyFill="1" applyBorder="1" applyAlignment="1">
      <alignment horizontal="center" vertical="center"/>
    </xf>
    <xf numFmtId="165" fontId="14" fillId="2" borderId="4" xfId="1" applyNumberFormat="1" applyFont="1" applyFill="1" applyBorder="1" applyAlignment="1">
      <alignment horizontal="center" vertical="center" wrapText="1"/>
    </xf>
    <xf numFmtId="49" fontId="14" fillId="2" borderId="44" xfId="0" applyNumberFormat="1" applyFont="1" applyFill="1" applyBorder="1" applyAlignment="1">
      <alignment horizontal="center" vertical="center"/>
    </xf>
    <xf numFmtId="0" fontId="14" fillId="2" borderId="46" xfId="0" applyFont="1" applyFill="1" applyBorder="1" applyAlignment="1">
      <alignment vertical="center" wrapText="1"/>
    </xf>
    <xf numFmtId="0" fontId="14" fillId="2" borderId="68" xfId="0" applyFont="1" applyFill="1" applyBorder="1" applyAlignment="1">
      <alignment horizontal="center" vertical="center"/>
    </xf>
    <xf numFmtId="165" fontId="14" fillId="2" borderId="17" xfId="1" applyNumberFormat="1" applyFont="1" applyFill="1" applyBorder="1" applyAlignment="1">
      <alignment horizontal="center" vertical="center" wrapText="1"/>
    </xf>
    <xf numFmtId="49" fontId="14" fillId="2" borderId="31" xfId="0" applyNumberFormat="1" applyFont="1" applyFill="1" applyBorder="1" applyAlignment="1">
      <alignment horizontal="center" vertical="center"/>
    </xf>
    <xf numFmtId="0" fontId="14" fillId="2" borderId="8" xfId="0" applyFont="1" applyFill="1" applyBorder="1" applyAlignment="1">
      <alignment vertical="center"/>
    </xf>
    <xf numFmtId="0" fontId="14" fillId="2" borderId="65" xfId="0" applyFont="1" applyFill="1" applyBorder="1" applyAlignment="1">
      <alignment horizontal="center" vertical="center"/>
    </xf>
    <xf numFmtId="0" fontId="14" fillId="2" borderId="5" xfId="0" applyFont="1" applyFill="1" applyBorder="1" applyAlignment="1">
      <alignment vertical="center"/>
    </xf>
    <xf numFmtId="0" fontId="14" fillId="2" borderId="46" xfId="0" applyFont="1" applyFill="1" applyBorder="1" applyAlignment="1">
      <alignment vertical="center"/>
    </xf>
    <xf numFmtId="0" fontId="14" fillId="2" borderId="0" xfId="0" applyFont="1" applyFill="1" applyAlignment="1">
      <alignment horizontal="left" vertical="center" wrapText="1"/>
    </xf>
    <xf numFmtId="0" fontId="14" fillId="2" borderId="0" xfId="0" applyFont="1" applyFill="1" applyAlignment="1">
      <alignment vertical="top"/>
    </xf>
    <xf numFmtId="0" fontId="14" fillId="2" borderId="0" xfId="0" applyFont="1" applyFill="1" applyAlignment="1">
      <alignment horizontal="center" vertical="top"/>
    </xf>
    <xf numFmtId="0" fontId="14" fillId="2" borderId="0" xfId="0" applyFont="1" applyFill="1" applyAlignment="1">
      <alignment horizontal="center" vertical="center"/>
    </xf>
    <xf numFmtId="0" fontId="14" fillId="2" borderId="0" xfId="0" applyFont="1" applyFill="1"/>
    <xf numFmtId="0" fontId="14" fillId="2" borderId="0" xfId="0" applyFont="1" applyFill="1" applyAlignment="1">
      <alignment horizontal="center"/>
    </xf>
    <xf numFmtId="0" fontId="65" fillId="2" borderId="0" xfId="0" applyFont="1" applyFill="1" applyAlignment="1">
      <alignment horizontal="left" vertical="center" wrapText="1"/>
    </xf>
    <xf numFmtId="0" fontId="65" fillId="2" borderId="0" xfId="0" applyFont="1" applyFill="1" applyAlignment="1">
      <alignment vertical="center"/>
    </xf>
    <xf numFmtId="0" fontId="14" fillId="2" borderId="3" xfId="0" applyFont="1" applyFill="1" applyBorder="1" applyAlignment="1">
      <alignment horizontal="center" vertical="center" wrapText="1"/>
    </xf>
    <xf numFmtId="49" fontId="59" fillId="2" borderId="53" xfId="0" applyNumberFormat="1" applyFont="1" applyFill="1" applyBorder="1" applyAlignment="1">
      <alignment horizontal="center" vertical="center"/>
    </xf>
    <xf numFmtId="0" fontId="59" fillId="2" borderId="54" xfId="0" applyFont="1" applyFill="1" applyBorder="1" applyAlignment="1">
      <alignment vertical="center" wrapText="1"/>
    </xf>
    <xf numFmtId="0" fontId="59" fillId="2" borderId="64" xfId="0" applyFont="1" applyFill="1" applyBorder="1" applyAlignment="1">
      <alignment horizontal="center" vertical="center" wrapText="1"/>
    </xf>
    <xf numFmtId="165" fontId="59" fillId="2" borderId="51" xfId="1" applyNumberFormat="1" applyFont="1" applyFill="1" applyBorder="1" applyAlignment="1">
      <alignment horizontal="center" vertical="center"/>
    </xf>
    <xf numFmtId="165" fontId="59" fillId="2" borderId="56" xfId="1" applyNumberFormat="1" applyFont="1" applyFill="1" applyBorder="1" applyAlignment="1">
      <alignment horizontal="center" vertical="center"/>
    </xf>
    <xf numFmtId="49" fontId="59" fillId="2" borderId="19" xfId="0" applyNumberFormat="1" applyFont="1" applyFill="1" applyBorder="1" applyAlignment="1">
      <alignment horizontal="center" vertical="center"/>
    </xf>
    <xf numFmtId="0" fontId="59" fillId="2" borderId="5" xfId="0" applyFont="1" applyFill="1" applyBorder="1" applyAlignment="1">
      <alignment vertical="center" wrapText="1"/>
    </xf>
    <xf numFmtId="165" fontId="59" fillId="2" borderId="25" xfId="1" applyNumberFormat="1" applyFont="1" applyFill="1" applyBorder="1" applyAlignment="1">
      <alignment horizontal="center" vertical="center"/>
    </xf>
    <xf numFmtId="49" fontId="59" fillId="2" borderId="44" xfId="0" applyNumberFormat="1" applyFont="1" applyFill="1" applyBorder="1" applyAlignment="1">
      <alignment horizontal="center" vertical="center"/>
    </xf>
    <xf numFmtId="0" fontId="59" fillId="2" borderId="46" xfId="0" applyFont="1" applyFill="1" applyBorder="1" applyAlignment="1">
      <alignment vertical="center" wrapText="1"/>
    </xf>
    <xf numFmtId="165" fontId="59" fillId="2" borderId="17" xfId="1" applyNumberFormat="1" applyFont="1" applyFill="1" applyBorder="1" applyAlignment="1">
      <alignment horizontal="center" vertical="center"/>
    </xf>
    <xf numFmtId="165" fontId="59" fillId="2" borderId="24" xfId="1" applyNumberFormat="1" applyFont="1" applyFill="1" applyBorder="1" applyAlignment="1">
      <alignment horizontal="center" vertical="center"/>
    </xf>
    <xf numFmtId="49" fontId="59" fillId="2" borderId="31" xfId="0" applyNumberFormat="1" applyFont="1" applyFill="1" applyBorder="1" applyAlignment="1">
      <alignment horizontal="center" vertical="center"/>
    </xf>
    <xf numFmtId="0" fontId="59" fillId="2" borderId="8" xfId="0" applyFont="1" applyFill="1" applyBorder="1" applyAlignment="1">
      <alignment vertical="center" wrapText="1"/>
    </xf>
    <xf numFmtId="0" fontId="59" fillId="2" borderId="65" xfId="0" applyFont="1" applyFill="1" applyBorder="1" applyAlignment="1">
      <alignment horizontal="center" vertical="center" wrapText="1"/>
    </xf>
    <xf numFmtId="165" fontId="59" fillId="2" borderId="7" xfId="1" applyNumberFormat="1" applyFont="1" applyFill="1" applyBorder="1" applyAlignment="1">
      <alignment horizontal="center" vertical="center"/>
    </xf>
    <xf numFmtId="165" fontId="59" fillId="2" borderId="9" xfId="1" applyNumberFormat="1" applyFont="1" applyFill="1" applyBorder="1" applyAlignment="1">
      <alignment horizontal="center" vertical="center"/>
    </xf>
    <xf numFmtId="0" fontId="59" fillId="2" borderId="0" xfId="0" applyFont="1" applyFill="1" applyAlignment="1">
      <alignment vertical="center" wrapText="1"/>
    </xf>
    <xf numFmtId="165" fontId="59" fillId="2" borderId="0" xfId="1" applyNumberFormat="1" applyFont="1" applyFill="1" applyAlignment="1">
      <alignment horizontal="center" vertical="center"/>
    </xf>
    <xf numFmtId="165" fontId="59" fillId="2" borderId="49" xfId="1" applyNumberFormat="1" applyFont="1" applyFill="1" applyBorder="1" applyAlignment="1">
      <alignment horizontal="center" vertical="center"/>
    </xf>
    <xf numFmtId="0" fontId="59" fillId="2" borderId="37" xfId="0" applyFont="1" applyFill="1" applyBorder="1" applyAlignment="1">
      <alignment horizontal="center" vertical="center" wrapText="1"/>
    </xf>
    <xf numFmtId="165" fontId="59" fillId="2" borderId="4" xfId="1" applyNumberFormat="1" applyFont="1" applyFill="1" applyBorder="1" applyAlignment="1">
      <alignment horizontal="center" vertical="center"/>
    </xf>
    <xf numFmtId="49" fontId="59" fillId="2" borderId="61" xfId="0" applyNumberFormat="1" applyFont="1" applyFill="1" applyBorder="1" applyAlignment="1">
      <alignment horizontal="center" vertical="center"/>
    </xf>
    <xf numFmtId="0" fontId="59" fillId="2" borderId="62" xfId="0" applyFont="1" applyFill="1" applyBorder="1" applyAlignment="1">
      <alignment vertical="center" wrapText="1"/>
    </xf>
    <xf numFmtId="165" fontId="59" fillId="2" borderId="3" xfId="1" applyNumberFormat="1" applyFont="1" applyFill="1" applyBorder="1" applyAlignment="1">
      <alignment horizontal="center" vertical="center"/>
    </xf>
    <xf numFmtId="165" fontId="59" fillId="2" borderId="6" xfId="1" applyNumberFormat="1" applyFont="1" applyFill="1" applyBorder="1" applyAlignment="1">
      <alignment horizontal="center" vertical="center"/>
    </xf>
    <xf numFmtId="165" fontId="58" fillId="0" borderId="7" xfId="1" applyNumberFormat="1" applyFont="1" applyBorder="1" applyAlignment="1">
      <alignment horizontal="center" vertical="center"/>
    </xf>
    <xf numFmtId="0" fontId="59" fillId="2" borderId="8" xfId="0" applyFont="1" applyFill="1" applyBorder="1" applyAlignment="1">
      <alignment horizontal="left" vertical="center" wrapText="1"/>
    </xf>
    <xf numFmtId="49" fontId="59" fillId="2" borderId="34" xfId="0" applyNumberFormat="1" applyFont="1" applyFill="1" applyBorder="1" applyAlignment="1">
      <alignment horizontal="center" vertical="center"/>
    </xf>
    <xf numFmtId="0" fontId="59" fillId="2" borderId="40" xfId="0" applyFont="1" applyFill="1" applyBorder="1" applyAlignment="1">
      <alignment horizontal="left" vertical="center" wrapText="1"/>
    </xf>
    <xf numFmtId="165" fontId="59" fillId="2" borderId="40" xfId="1" applyNumberFormat="1" applyFont="1" applyFill="1" applyBorder="1" applyAlignment="1">
      <alignment horizontal="center" vertical="center"/>
    </xf>
    <xf numFmtId="165" fontId="59" fillId="2" borderId="48" xfId="1" applyNumberFormat="1" applyFont="1" applyFill="1" applyBorder="1" applyAlignment="1">
      <alignment horizontal="center" vertical="center"/>
    </xf>
    <xf numFmtId="0" fontId="59" fillId="2" borderId="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60" fillId="2" borderId="18" xfId="0" applyFont="1" applyFill="1" applyBorder="1" applyAlignment="1">
      <alignment vertical="center"/>
    </xf>
    <xf numFmtId="0" fontId="60" fillId="2" borderId="0" xfId="0" applyFont="1" applyFill="1" applyAlignment="1">
      <alignment vertical="center"/>
    </xf>
    <xf numFmtId="165" fontId="60" fillId="2" borderId="0" xfId="1" applyNumberFormat="1" applyFont="1" applyFill="1" applyAlignment="1">
      <alignment horizontal="center" vertical="center"/>
    </xf>
    <xf numFmtId="165" fontId="60" fillId="2" borderId="49" xfId="1" applyNumberFormat="1" applyFont="1" applyFill="1" applyBorder="1" applyAlignment="1">
      <alignment horizontal="center" vertical="center"/>
    </xf>
    <xf numFmtId="0" fontId="59" fillId="2" borderId="54" xfId="0" applyFont="1" applyFill="1" applyBorder="1" applyAlignment="1">
      <alignment horizontal="left" vertical="center" wrapText="1" indent="1"/>
    </xf>
    <xf numFmtId="165" fontId="59" fillId="2" borderId="54" xfId="1" applyNumberFormat="1" applyFont="1" applyFill="1" applyBorder="1" applyAlignment="1">
      <alignment horizontal="center" vertical="center"/>
    </xf>
    <xf numFmtId="165" fontId="59" fillId="2" borderId="57" xfId="1" applyNumberFormat="1" applyFont="1" applyFill="1" applyBorder="1" applyAlignment="1">
      <alignment horizontal="center" vertical="center"/>
    </xf>
    <xf numFmtId="0" fontId="59" fillId="2" borderId="5" xfId="0" applyFont="1" applyFill="1" applyBorder="1" applyAlignment="1">
      <alignment horizontal="left" vertical="center" wrapText="1" indent="2"/>
    </xf>
    <xf numFmtId="165" fontId="59" fillId="2" borderId="64" xfId="1" applyNumberFormat="1" applyFont="1" applyFill="1" applyBorder="1" applyAlignment="1">
      <alignment horizontal="center" vertical="center"/>
    </xf>
    <xf numFmtId="0" fontId="59" fillId="2" borderId="5" xfId="0" applyFont="1" applyFill="1" applyBorder="1" applyAlignment="1">
      <alignment horizontal="left" vertical="center" wrapText="1" indent="1"/>
    </xf>
    <xf numFmtId="165" fontId="59" fillId="2" borderId="37" xfId="1" applyNumberFormat="1" applyFont="1" applyFill="1" applyBorder="1" applyAlignment="1">
      <alignment horizontal="center" vertical="center"/>
    </xf>
    <xf numFmtId="0" fontId="59" fillId="2" borderId="46" xfId="0" applyFont="1" applyFill="1" applyBorder="1" applyAlignment="1">
      <alignment horizontal="left" vertical="center" wrapText="1" indent="1"/>
    </xf>
    <xf numFmtId="165" fontId="59" fillId="2" borderId="68" xfId="1" applyNumberFormat="1" applyFont="1" applyFill="1" applyBorder="1" applyAlignment="1">
      <alignment horizontal="center" vertical="center"/>
    </xf>
    <xf numFmtId="0" fontId="59" fillId="2" borderId="8" xfId="0" applyFont="1" applyFill="1" applyBorder="1" applyAlignment="1">
      <alignment horizontal="left" vertical="center" wrapText="1" indent="1"/>
    </xf>
    <xf numFmtId="165" fontId="59" fillId="2" borderId="65" xfId="1" applyNumberFormat="1" applyFont="1" applyFill="1" applyBorder="1" applyAlignment="1">
      <alignment horizontal="center" vertical="center"/>
    </xf>
    <xf numFmtId="49" fontId="59" fillId="2" borderId="30" xfId="0" applyNumberFormat="1" applyFont="1" applyFill="1" applyBorder="1" applyAlignment="1">
      <alignment horizontal="center" vertical="center"/>
    </xf>
    <xf numFmtId="0" fontId="59" fillId="2" borderId="29" xfId="0" applyFont="1" applyFill="1" applyBorder="1" applyAlignment="1">
      <alignment vertical="center"/>
    </xf>
    <xf numFmtId="165" fontId="59" fillId="2" borderId="69" xfId="1" applyNumberFormat="1" applyFont="1" applyFill="1" applyBorder="1" applyAlignment="1">
      <alignment horizontal="center" vertical="center"/>
    </xf>
    <xf numFmtId="165" fontId="59" fillId="2" borderId="12" xfId="1" applyNumberFormat="1" applyFont="1" applyFill="1" applyBorder="1" applyAlignment="1">
      <alignment horizontal="center" vertical="center"/>
    </xf>
    <xf numFmtId="0" fontId="34" fillId="0" borderId="0" xfId="0" applyFont="1"/>
    <xf numFmtId="0" fontId="62" fillId="2" borderId="8"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62" fillId="2" borderId="28" xfId="0" applyFont="1" applyFill="1" applyBorder="1" applyAlignment="1">
      <alignment horizontal="center" vertical="center" wrapText="1"/>
    </xf>
    <xf numFmtId="0" fontId="62" fillId="2" borderId="18" xfId="0" applyFont="1" applyFill="1" applyBorder="1" applyAlignment="1">
      <alignment vertical="center"/>
    </xf>
    <xf numFmtId="0" fontId="14" fillId="2" borderId="0" xfId="0" applyFont="1" applyFill="1" applyAlignment="1">
      <alignment vertical="center" wrapText="1"/>
    </xf>
    <xf numFmtId="0" fontId="14" fillId="2" borderId="18" xfId="0" applyFont="1" applyFill="1" applyBorder="1" applyAlignment="1">
      <alignment horizontal="center" vertical="center"/>
    </xf>
    <xf numFmtId="0" fontId="14" fillId="2" borderId="49" xfId="0" applyFont="1" applyFill="1" applyBorder="1" applyAlignment="1">
      <alignment horizontal="center" vertical="center"/>
    </xf>
    <xf numFmtId="49" fontId="14" fillId="2" borderId="53" xfId="0" applyNumberFormat="1" applyFont="1" applyFill="1" applyBorder="1" applyAlignment="1">
      <alignment horizontal="center"/>
    </xf>
    <xf numFmtId="0" fontId="14" fillId="2" borderId="53" xfId="0" applyFont="1" applyFill="1" applyBorder="1" applyAlignment="1">
      <alignment horizontal="left" vertical="center"/>
    </xf>
    <xf numFmtId="165" fontId="14" fillId="2" borderId="50" xfId="1" applyNumberFormat="1" applyFont="1" applyFill="1" applyBorder="1" applyAlignment="1">
      <alignment horizontal="center" vertical="center"/>
    </xf>
    <xf numFmtId="165" fontId="14" fillId="2" borderId="51" xfId="1" applyNumberFormat="1" applyFont="1" applyFill="1" applyBorder="1" applyAlignment="1">
      <alignment horizontal="center" vertical="center"/>
    </xf>
    <xf numFmtId="165" fontId="14" fillId="2" borderId="56" xfId="1" applyNumberFormat="1" applyFont="1" applyFill="1" applyBorder="1" applyAlignment="1">
      <alignment horizontal="center" vertical="center"/>
    </xf>
    <xf numFmtId="165" fontId="14" fillId="2" borderId="64" xfId="1" applyNumberFormat="1" applyFont="1" applyFill="1" applyBorder="1" applyAlignment="1">
      <alignment horizontal="center" vertical="center"/>
    </xf>
    <xf numFmtId="49" fontId="14" fillId="2" borderId="19" xfId="0" applyNumberFormat="1" applyFont="1" applyFill="1" applyBorder="1" applyAlignment="1">
      <alignment horizontal="center"/>
    </xf>
    <xf numFmtId="0" fontId="14" fillId="2" borderId="19" xfId="0" applyFont="1" applyFill="1" applyBorder="1" applyAlignment="1">
      <alignment horizontal="left" vertical="center" wrapText="1"/>
    </xf>
    <xf numFmtId="0" fontId="14" fillId="2" borderId="19" xfId="0" applyFont="1" applyFill="1" applyBorder="1" applyAlignment="1">
      <alignment horizontal="left" vertical="center"/>
    </xf>
    <xf numFmtId="49" fontId="14" fillId="2" borderId="44" xfId="0" applyNumberFormat="1" applyFont="1" applyFill="1" applyBorder="1" applyAlignment="1">
      <alignment horizontal="center"/>
    </xf>
    <xf numFmtId="0" fontId="14" fillId="2" borderId="44" xfId="0" applyFont="1" applyFill="1" applyBorder="1" applyAlignment="1">
      <alignment horizontal="left" vertical="center" wrapText="1"/>
    </xf>
    <xf numFmtId="49" fontId="14" fillId="2" borderId="31" xfId="0" applyNumberFormat="1" applyFont="1" applyFill="1" applyBorder="1" applyAlignment="1">
      <alignment horizontal="center"/>
    </xf>
    <xf numFmtId="0" fontId="14" fillId="2" borderId="31" xfId="0" applyFont="1" applyFill="1" applyBorder="1" applyAlignment="1">
      <alignment vertical="center" wrapText="1"/>
    </xf>
    <xf numFmtId="165" fontId="14" fillId="2" borderId="33" xfId="1" applyNumberFormat="1" applyFont="1" applyFill="1" applyBorder="1" applyAlignment="1">
      <alignment horizontal="center"/>
    </xf>
    <xf numFmtId="49" fontId="14" fillId="2" borderId="2" xfId="0" applyNumberFormat="1" applyFont="1" applyFill="1" applyBorder="1"/>
    <xf numFmtId="49" fontId="14" fillId="2" borderId="70" xfId="0" applyNumberFormat="1" applyFont="1" applyFill="1" applyBorder="1"/>
    <xf numFmtId="165" fontId="14" fillId="2" borderId="2" xfId="1" applyNumberFormat="1" applyFont="1" applyFill="1" applyBorder="1"/>
    <xf numFmtId="0" fontId="14" fillId="2" borderId="52" xfId="0" applyFont="1" applyFill="1" applyBorder="1" applyAlignment="1">
      <alignment vertical="center"/>
    </xf>
    <xf numFmtId="0" fontId="14" fillId="2" borderId="60" xfId="0" applyFont="1" applyFill="1" applyBorder="1" applyAlignment="1">
      <alignment vertical="center"/>
    </xf>
    <xf numFmtId="49" fontId="14" fillId="2" borderId="33" xfId="0" applyNumberFormat="1" applyFont="1" applyFill="1" applyBorder="1" applyAlignment="1">
      <alignment horizontal="center" vertical="center"/>
    </xf>
    <xf numFmtId="0" fontId="14" fillId="2" borderId="32" xfId="0" applyFont="1" applyFill="1" applyBorder="1" applyAlignment="1">
      <alignment horizontal="left" vertical="center" wrapText="1"/>
    </xf>
    <xf numFmtId="49" fontId="14" fillId="2" borderId="20" xfId="0" applyNumberFormat="1" applyFont="1" applyFill="1" applyBorder="1" applyAlignment="1">
      <alignment horizontal="center" vertical="center"/>
    </xf>
    <xf numFmtId="0" fontId="14" fillId="2" borderId="14" xfId="0" applyFont="1" applyFill="1" applyBorder="1" applyAlignment="1">
      <alignment horizontal="left" vertical="center" wrapText="1"/>
    </xf>
    <xf numFmtId="165" fontId="14" fillId="2" borderId="20" xfId="1" applyNumberFormat="1" applyFont="1" applyFill="1" applyBorder="1" applyAlignment="1">
      <alignment horizontal="center" vertical="center"/>
    </xf>
    <xf numFmtId="165" fontId="14" fillId="2" borderId="21" xfId="1" applyNumberFormat="1" applyFont="1" applyFill="1" applyBorder="1" applyAlignment="1">
      <alignment horizontal="center" vertical="center"/>
    </xf>
    <xf numFmtId="165" fontId="14" fillId="2" borderId="22" xfId="1" applyNumberFormat="1" applyFont="1" applyFill="1" applyBorder="1" applyAlignment="1">
      <alignment horizontal="center" vertical="center"/>
    </xf>
    <xf numFmtId="165" fontId="14" fillId="2" borderId="71" xfId="1" applyNumberFormat="1" applyFont="1" applyFill="1" applyBorder="1" applyAlignment="1">
      <alignment horizontal="center" vertical="center"/>
    </xf>
    <xf numFmtId="0" fontId="14" fillId="2" borderId="32" xfId="0" applyFont="1" applyFill="1" applyBorder="1" applyAlignment="1">
      <alignment horizontal="left" vertical="justify" wrapText="1"/>
    </xf>
    <xf numFmtId="49" fontId="14" fillId="2" borderId="2" xfId="0" applyNumberFormat="1" applyFont="1" applyFill="1" applyBorder="1" applyAlignment="1">
      <alignment horizontal="center" vertical="center"/>
    </xf>
    <xf numFmtId="0" fontId="14" fillId="2" borderId="70" xfId="0" applyFont="1" applyFill="1" applyBorder="1" applyAlignment="1">
      <alignment horizontal="left" vertical="justify" wrapText="1"/>
    </xf>
    <xf numFmtId="49" fontId="14" fillId="2" borderId="1" xfId="0" applyNumberFormat="1" applyFont="1" applyFill="1" applyBorder="1" applyAlignment="1">
      <alignment horizontal="center" vertical="center"/>
    </xf>
    <xf numFmtId="0" fontId="14" fillId="2" borderId="59" xfId="0" applyFont="1" applyFill="1" applyBorder="1" applyAlignment="1">
      <alignment horizontal="left" vertical="justify" wrapText="1"/>
    </xf>
    <xf numFmtId="165" fontId="14" fillId="2" borderId="4" xfId="1" applyNumberFormat="1" applyFont="1" applyFill="1" applyBorder="1" applyAlignment="1">
      <alignment vertical="center"/>
    </xf>
    <xf numFmtId="0" fontId="14" fillId="2" borderId="52" xfId="0" applyFont="1" applyFill="1" applyBorder="1" applyAlignment="1">
      <alignment horizontal="center" vertical="center"/>
    </xf>
    <xf numFmtId="0" fontId="14" fillId="2" borderId="60" xfId="0" applyFont="1" applyFill="1" applyBorder="1" applyAlignment="1">
      <alignment horizontal="left" vertical="center" wrapText="1"/>
    </xf>
    <xf numFmtId="0" fontId="14" fillId="2" borderId="33" xfId="0" applyFont="1" applyFill="1" applyBorder="1" applyAlignment="1">
      <alignment horizontal="center" vertical="center"/>
    </xf>
    <xf numFmtId="0" fontId="14" fillId="2" borderId="32" xfId="0" applyFont="1" applyFill="1" applyBorder="1" applyAlignment="1">
      <alignment horizontal="left" vertical="center"/>
    </xf>
    <xf numFmtId="0" fontId="14" fillId="2" borderId="2" xfId="0" applyFont="1" applyFill="1" applyBorder="1" applyAlignment="1">
      <alignment horizontal="center" vertical="center"/>
    </xf>
    <xf numFmtId="0" fontId="14" fillId="2" borderId="70" xfId="0" applyFont="1" applyFill="1" applyBorder="1" applyAlignment="1">
      <alignment horizontal="left" vertical="center"/>
    </xf>
    <xf numFmtId="0" fontId="14" fillId="2" borderId="1" xfId="0" applyFont="1" applyFill="1" applyBorder="1" applyAlignment="1">
      <alignment horizontal="center" vertical="center"/>
    </xf>
    <xf numFmtId="0" fontId="14" fillId="2" borderId="59" xfId="0" applyFont="1" applyFill="1" applyBorder="1" applyAlignment="1">
      <alignment horizontal="left" vertical="center"/>
    </xf>
    <xf numFmtId="0" fontId="14" fillId="2" borderId="59" xfId="0" applyFont="1" applyFill="1" applyBorder="1" applyAlignment="1">
      <alignment horizontal="left" vertical="center" wrapText="1"/>
    </xf>
    <xf numFmtId="0" fontId="14" fillId="2" borderId="60" xfId="0" applyFont="1" applyFill="1" applyBorder="1" applyAlignment="1">
      <alignment horizontal="left" vertical="center"/>
    </xf>
    <xf numFmtId="0" fontId="14" fillId="2" borderId="0" xfId="0" applyFont="1" applyFill="1" applyAlignment="1">
      <alignment horizontal="center" vertical="center" wrapText="1"/>
    </xf>
    <xf numFmtId="0" fontId="14" fillId="2" borderId="8" xfId="0" applyFont="1" applyFill="1" applyBorder="1" applyAlignment="1">
      <alignment horizontal="center" vertical="center"/>
    </xf>
    <xf numFmtId="0" fontId="14" fillId="2" borderId="8" xfId="0" applyFont="1" applyFill="1" applyBorder="1" applyAlignment="1">
      <alignment horizontal="center" vertical="center" wrapText="1"/>
    </xf>
    <xf numFmtId="0" fontId="14" fillId="2" borderId="31" xfId="0" applyFont="1" applyFill="1" applyBorder="1" applyAlignment="1">
      <alignment vertical="center"/>
    </xf>
    <xf numFmtId="0" fontId="14" fillId="2" borderId="28" xfId="0" applyFont="1" applyFill="1" applyBorder="1" applyAlignment="1">
      <alignment vertical="center"/>
    </xf>
    <xf numFmtId="0" fontId="14" fillId="2" borderId="74" xfId="0" applyFont="1" applyFill="1" applyBorder="1" applyAlignment="1">
      <alignment vertical="center"/>
    </xf>
    <xf numFmtId="0" fontId="14" fillId="2" borderId="27" xfId="0" applyFont="1" applyFill="1" applyBorder="1" applyAlignment="1">
      <alignment vertical="center"/>
    </xf>
    <xf numFmtId="2" fontId="33" fillId="2" borderId="0" xfId="0" applyNumberFormat="1" applyFont="1" applyFill="1"/>
    <xf numFmtId="0" fontId="14" fillId="2" borderId="34" xfId="0" applyFont="1" applyFill="1" applyBorder="1" applyAlignment="1">
      <alignment horizontal="center" vertical="center"/>
    </xf>
    <xf numFmtId="0" fontId="14" fillId="2" borderId="40" xfId="0" applyFont="1" applyFill="1" applyBorder="1" applyAlignment="1">
      <alignment horizontal="left" vertical="center"/>
    </xf>
    <xf numFmtId="165" fontId="14" fillId="2" borderId="57" xfId="1" applyNumberFormat="1" applyFont="1" applyFill="1" applyBorder="1" applyAlignment="1">
      <alignment horizontal="center" vertical="center"/>
    </xf>
    <xf numFmtId="0" fontId="14" fillId="2" borderId="19" xfId="0" applyFont="1" applyFill="1" applyBorder="1" applyAlignment="1">
      <alignment horizontal="center" vertical="center"/>
    </xf>
    <xf numFmtId="0" fontId="14" fillId="2" borderId="5" xfId="0" applyFont="1" applyFill="1" applyBorder="1" applyAlignment="1">
      <alignment horizontal="left" vertical="center"/>
    </xf>
    <xf numFmtId="165" fontId="14" fillId="2" borderId="43" xfId="1" applyNumberFormat="1" applyFont="1" applyFill="1" applyBorder="1" applyAlignment="1">
      <alignment horizontal="center" vertical="center"/>
    </xf>
    <xf numFmtId="0" fontId="14" fillId="2" borderId="0" xfId="0" applyFont="1" applyFill="1" applyAlignment="1">
      <alignment horizontal="left" vertical="center"/>
    </xf>
    <xf numFmtId="0" fontId="14" fillId="2" borderId="44" xfId="0" applyFont="1" applyFill="1" applyBorder="1" applyAlignment="1">
      <alignment horizontal="center" vertical="center"/>
    </xf>
    <xf numFmtId="0" fontId="14" fillId="2" borderId="62" xfId="0" applyFont="1" applyFill="1" applyBorder="1" applyAlignment="1">
      <alignment horizontal="left" vertical="center"/>
    </xf>
    <xf numFmtId="165" fontId="14" fillId="2" borderId="72" xfId="1" applyNumberFormat="1" applyFont="1" applyFill="1" applyBorder="1" applyAlignment="1">
      <alignment horizontal="center" vertical="center"/>
    </xf>
    <xf numFmtId="0" fontId="14" fillId="2" borderId="31" xfId="0" applyFont="1" applyFill="1" applyBorder="1" applyAlignment="1">
      <alignment horizontal="center" vertical="center"/>
    </xf>
    <xf numFmtId="0" fontId="14" fillId="2" borderId="8" xfId="0" applyFont="1" applyFill="1" applyBorder="1" applyAlignment="1">
      <alignment horizontal="left" vertical="center"/>
    </xf>
    <xf numFmtId="165" fontId="14" fillId="2" borderId="28" xfId="1" applyNumberFormat="1" applyFont="1" applyFill="1" applyBorder="1" applyAlignment="1">
      <alignment horizontal="center" vertical="center"/>
    </xf>
    <xf numFmtId="0" fontId="14" fillId="2" borderId="70" xfId="0" applyFont="1" applyFill="1" applyBorder="1" applyAlignment="1">
      <alignment horizontal="center" vertical="center"/>
    </xf>
    <xf numFmtId="165" fontId="14" fillId="2" borderId="48" xfId="1" applyNumberFormat="1" applyFont="1" applyFill="1" applyBorder="1" applyAlignment="1">
      <alignment horizontal="center" vertical="center"/>
    </xf>
    <xf numFmtId="165" fontId="14" fillId="2" borderId="47" xfId="1" applyNumberFormat="1" applyFont="1" applyFill="1" applyBorder="1" applyAlignment="1">
      <alignment horizontal="center" vertical="center"/>
    </xf>
    <xf numFmtId="0" fontId="14" fillId="2" borderId="20" xfId="0" applyFont="1" applyFill="1" applyBorder="1" applyAlignment="1">
      <alignment horizontal="center" vertical="center"/>
    </xf>
    <xf numFmtId="165" fontId="14" fillId="2" borderId="49" xfId="1" applyNumberFormat="1" applyFont="1" applyFill="1" applyBorder="1" applyAlignment="1">
      <alignment horizontal="center" vertical="center"/>
    </xf>
    <xf numFmtId="0" fontId="14" fillId="2" borderId="70" xfId="0" applyFont="1" applyFill="1" applyBorder="1" applyAlignment="1">
      <alignment horizontal="left" vertical="center" wrapText="1"/>
    </xf>
    <xf numFmtId="165" fontId="14" fillId="2" borderId="37" xfId="1" applyNumberFormat="1" applyFont="1" applyFill="1" applyBorder="1" applyAlignment="1">
      <alignment horizontal="center" vertical="center" wrapText="1"/>
    </xf>
    <xf numFmtId="0" fontId="14" fillId="2" borderId="46" xfId="0" applyFont="1" applyFill="1" applyBorder="1" applyAlignment="1">
      <alignment horizontal="left" vertical="center"/>
    </xf>
    <xf numFmtId="165" fontId="14" fillId="2" borderId="68" xfId="1" applyNumberFormat="1" applyFont="1" applyFill="1" applyBorder="1" applyAlignment="1">
      <alignment horizontal="center" vertical="center" wrapText="1"/>
    </xf>
    <xf numFmtId="165" fontId="14" fillId="2" borderId="0" xfId="1" applyNumberFormat="1" applyFont="1" applyFill="1" applyAlignment="1">
      <alignment horizontal="center" vertical="center"/>
    </xf>
    <xf numFmtId="0" fontId="14" fillId="2" borderId="8" xfId="0" applyFont="1" applyFill="1" applyBorder="1" applyAlignment="1">
      <alignment horizontal="left" vertical="center" wrapText="1"/>
    </xf>
    <xf numFmtId="0" fontId="14" fillId="2" borderId="73" xfId="0" applyFont="1" applyFill="1" applyBorder="1" applyAlignment="1">
      <alignment horizontal="left" vertical="center" wrapText="1"/>
    </xf>
    <xf numFmtId="0" fontId="14" fillId="2" borderId="40" xfId="0" applyFont="1" applyFill="1" applyBorder="1" applyAlignment="1">
      <alignment horizontal="left" vertical="center" wrapText="1"/>
    </xf>
    <xf numFmtId="0" fontId="14" fillId="2" borderId="5" xfId="0" applyFont="1" applyFill="1" applyBorder="1" applyAlignment="1">
      <alignment horizontal="left" vertical="center" wrapText="1"/>
    </xf>
    <xf numFmtId="0" fontId="14" fillId="2" borderId="46" xfId="0" applyFont="1" applyFill="1" applyBorder="1" applyAlignment="1">
      <alignment horizontal="left" vertical="center" wrapText="1"/>
    </xf>
    <xf numFmtId="165" fontId="14" fillId="2" borderId="67" xfId="1" applyNumberFormat="1" applyFont="1" applyFill="1" applyBorder="1" applyAlignment="1">
      <alignment horizontal="center" vertical="center" wrapText="1"/>
    </xf>
    <xf numFmtId="165" fontId="14" fillId="2" borderId="36" xfId="1" applyNumberFormat="1" applyFont="1" applyFill="1" applyBorder="1" applyAlignment="1">
      <alignment horizontal="center" vertical="center" wrapText="1"/>
    </xf>
    <xf numFmtId="0" fontId="33" fillId="2" borderId="0" xfId="0" applyFont="1" applyFill="1"/>
    <xf numFmtId="0" fontId="14" fillId="2" borderId="0" xfId="7" applyFont="1" applyFill="1"/>
    <xf numFmtId="0" fontId="14" fillId="2" borderId="10"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39" xfId="0" applyFont="1" applyFill="1" applyBorder="1" applyAlignment="1">
      <alignment horizontal="center" vertical="center" wrapText="1"/>
    </xf>
    <xf numFmtId="49" fontId="14" fillId="2" borderId="18" xfId="0" applyNumberFormat="1" applyFont="1" applyFill="1" applyBorder="1" applyAlignment="1">
      <alignment horizontal="center"/>
    </xf>
    <xf numFmtId="0" fontId="33" fillId="2" borderId="73" xfId="0" applyFont="1" applyFill="1" applyBorder="1" applyAlignment="1">
      <alignment vertical="center"/>
    </xf>
    <xf numFmtId="49" fontId="14" fillId="2" borderId="34" xfId="0" applyNumberFormat="1" applyFont="1" applyFill="1" applyBorder="1" applyAlignment="1">
      <alignment horizontal="center"/>
    </xf>
    <xf numFmtId="165" fontId="33" fillId="2" borderId="1" xfId="1" applyNumberFormat="1" applyFont="1" applyFill="1" applyBorder="1" applyAlignment="1">
      <alignment horizontal="center" vertical="center"/>
    </xf>
    <xf numFmtId="165" fontId="33" fillId="2" borderId="4" xfId="1" applyNumberFormat="1" applyFont="1" applyFill="1" applyBorder="1" applyAlignment="1">
      <alignment horizontal="center" vertical="center"/>
    </xf>
    <xf numFmtId="165" fontId="33" fillId="2" borderId="2" xfId="1" applyNumberFormat="1" applyFont="1" applyFill="1" applyBorder="1" applyAlignment="1">
      <alignment horizontal="center" vertical="center"/>
    </xf>
    <xf numFmtId="165" fontId="33" fillId="2" borderId="36" xfId="1" applyNumberFormat="1" applyFont="1" applyFill="1" applyBorder="1" applyAlignment="1">
      <alignment horizontal="center" vertical="center"/>
    </xf>
    <xf numFmtId="165" fontId="33" fillId="2" borderId="67" xfId="1" applyNumberFormat="1" applyFont="1" applyFill="1" applyBorder="1" applyAlignment="1">
      <alignment horizontal="center" vertical="center"/>
    </xf>
    <xf numFmtId="0" fontId="33" fillId="2" borderId="5" xfId="0" applyFont="1" applyFill="1" applyBorder="1" applyAlignment="1">
      <alignment vertical="center"/>
    </xf>
    <xf numFmtId="0" fontId="33" fillId="2" borderId="46" xfId="0" applyFont="1" applyFill="1" applyBorder="1" applyAlignment="1">
      <alignment vertical="center"/>
    </xf>
    <xf numFmtId="165" fontId="33" fillId="2" borderId="52" xfId="1" applyNumberFormat="1" applyFont="1" applyFill="1" applyBorder="1" applyAlignment="1">
      <alignment horizontal="center" vertical="center"/>
    </xf>
    <xf numFmtId="165" fontId="33" fillId="2" borderId="68" xfId="1" applyNumberFormat="1" applyFont="1" applyFill="1" applyBorder="1" applyAlignment="1">
      <alignment horizontal="center" vertical="center"/>
    </xf>
    <xf numFmtId="0" fontId="33" fillId="2" borderId="8" xfId="0" applyFont="1" applyFill="1" applyBorder="1" applyAlignment="1">
      <alignment vertical="center" wrapText="1"/>
    </xf>
    <xf numFmtId="49" fontId="33" fillId="2" borderId="0" xfId="0" applyNumberFormat="1" applyFont="1" applyFill="1" applyAlignment="1">
      <alignment horizontal="center"/>
    </xf>
    <xf numFmtId="0" fontId="14" fillId="2" borderId="0" xfId="2" applyFont="1" applyFill="1" applyAlignment="1">
      <alignment wrapText="1"/>
    </xf>
    <xf numFmtId="49" fontId="14" fillId="2" borderId="31" xfId="0" applyNumberFormat="1" applyFont="1" applyFill="1" applyBorder="1" applyAlignment="1">
      <alignment horizontal="center" vertical="center" wrapText="1"/>
    </xf>
    <xf numFmtId="0" fontId="14" fillId="2" borderId="11" xfId="2" applyFont="1" applyFill="1" applyBorder="1" applyAlignment="1">
      <alignment horizontal="center" vertical="center" textRotation="90" wrapText="1"/>
    </xf>
    <xf numFmtId="0" fontId="14" fillId="2" borderId="3" xfId="2" applyFont="1" applyFill="1" applyBorder="1" applyAlignment="1">
      <alignment horizontal="center" vertical="center" textRotation="90" wrapText="1"/>
    </xf>
    <xf numFmtId="0" fontId="14" fillId="2" borderId="73" xfId="0" applyFont="1" applyFill="1" applyBorder="1" applyAlignment="1">
      <alignment vertical="center"/>
    </xf>
    <xf numFmtId="0" fontId="14" fillId="2" borderId="8" xfId="0" applyFont="1" applyFill="1" applyBorder="1" applyAlignment="1">
      <alignment horizontal="left" vertical="center" indent="2"/>
    </xf>
    <xf numFmtId="0" fontId="14" fillId="2" borderId="5" xfId="0" applyFont="1" applyFill="1" applyBorder="1" applyAlignment="1">
      <alignment horizontal="left" vertical="center" indent="3"/>
    </xf>
    <xf numFmtId="49" fontId="14" fillId="2" borderId="18" xfId="0" applyNumberFormat="1" applyFont="1" applyFill="1" applyBorder="1"/>
    <xf numFmtId="0" fontId="14" fillId="2" borderId="0" xfId="0" applyFont="1" applyFill="1" applyAlignment="1">
      <alignment vertical="center"/>
    </xf>
    <xf numFmtId="49" fontId="33" fillId="2" borderId="18" xfId="0" applyNumberFormat="1" applyFont="1" applyFill="1" applyBorder="1"/>
    <xf numFmtId="0" fontId="62" fillId="2" borderId="0" xfId="0" applyFont="1" applyFill="1" applyAlignment="1">
      <alignment vertical="center"/>
    </xf>
    <xf numFmtId="0" fontId="33" fillId="2" borderId="0" xfId="0" applyFont="1" applyFill="1" applyAlignment="1">
      <alignment vertical="center" wrapText="1"/>
    </xf>
    <xf numFmtId="0" fontId="62" fillId="2" borderId="0" xfId="0" applyFont="1" applyFill="1" applyAlignment="1">
      <alignment horizontal="left" vertical="center"/>
    </xf>
    <xf numFmtId="0" fontId="14" fillId="2" borderId="28" xfId="2" applyFont="1" applyFill="1" applyBorder="1" applyAlignment="1">
      <alignment horizontal="center" vertical="center" wrapText="1"/>
    </xf>
    <xf numFmtId="0" fontId="14" fillId="2" borderId="8" xfId="2" applyFont="1" applyFill="1" applyBorder="1" applyAlignment="1">
      <alignment horizontal="center" vertical="center" wrapText="1"/>
    </xf>
    <xf numFmtId="0" fontId="14" fillId="2" borderId="31" xfId="0" applyFont="1" applyFill="1" applyBorder="1" applyAlignment="1">
      <alignment horizontal="center" vertical="center" wrapText="1"/>
    </xf>
    <xf numFmtId="165" fontId="14" fillId="2" borderId="71" xfId="1" applyNumberFormat="1" applyFont="1" applyFill="1" applyBorder="1" applyAlignment="1">
      <alignment horizontal="center"/>
    </xf>
    <xf numFmtId="165" fontId="14" fillId="2" borderId="21" xfId="1" applyNumberFormat="1" applyFont="1" applyFill="1" applyBorder="1" applyAlignment="1">
      <alignment horizontal="center"/>
    </xf>
    <xf numFmtId="165" fontId="14" fillId="2" borderId="14" xfId="1" applyNumberFormat="1" applyFont="1" applyFill="1" applyBorder="1" applyAlignment="1">
      <alignment horizontal="center"/>
    </xf>
    <xf numFmtId="165" fontId="14" fillId="2" borderId="73" xfId="1" applyNumberFormat="1" applyFont="1" applyFill="1" applyBorder="1" applyAlignment="1">
      <alignment horizontal="center"/>
    </xf>
    <xf numFmtId="1" fontId="14" fillId="2" borderId="0" xfId="2" applyNumberFormat="1" applyFont="1" applyFill="1" applyAlignment="1">
      <alignment horizontal="left" vertical="center" wrapText="1"/>
    </xf>
    <xf numFmtId="165" fontId="14" fillId="2" borderId="65" xfId="1" applyNumberFormat="1" applyFont="1" applyFill="1" applyBorder="1" applyAlignment="1">
      <alignment horizontal="center"/>
    </xf>
    <xf numFmtId="165" fontId="14" fillId="2" borderId="7" xfId="1" applyNumberFormat="1" applyFont="1" applyFill="1" applyBorder="1" applyAlignment="1">
      <alignment horizontal="center"/>
    </xf>
    <xf numFmtId="165" fontId="14" fillId="2" borderId="32" xfId="1" applyNumberFormat="1" applyFont="1" applyFill="1" applyBorder="1" applyAlignment="1">
      <alignment horizontal="center"/>
    </xf>
    <xf numFmtId="165" fontId="14" fillId="2" borderId="8" xfId="1" applyNumberFormat="1" applyFont="1" applyFill="1" applyBorder="1" applyAlignment="1">
      <alignment horizontal="center"/>
    </xf>
    <xf numFmtId="0" fontId="14" fillId="2" borderId="40" xfId="0" applyFont="1" applyFill="1" applyBorder="1" applyAlignment="1">
      <alignment horizontal="left" vertical="center" indent="3"/>
    </xf>
    <xf numFmtId="165" fontId="14" fillId="2" borderId="70" xfId="1" applyNumberFormat="1" applyFont="1" applyFill="1" applyBorder="1" applyAlignment="1">
      <alignment horizontal="center" vertical="center"/>
    </xf>
    <xf numFmtId="165" fontId="14" fillId="2" borderId="40" xfId="1" applyNumberFormat="1" applyFont="1" applyFill="1" applyBorder="1" applyAlignment="1">
      <alignment horizontal="center"/>
    </xf>
    <xf numFmtId="165" fontId="14" fillId="2" borderId="59" xfId="1" applyNumberFormat="1" applyFont="1" applyFill="1" applyBorder="1" applyAlignment="1">
      <alignment horizontal="center" vertical="center"/>
    </xf>
    <xf numFmtId="165" fontId="14" fillId="2" borderId="5" xfId="1" applyNumberFormat="1" applyFont="1" applyFill="1" applyBorder="1" applyAlignment="1">
      <alignment horizontal="center"/>
    </xf>
    <xf numFmtId="165" fontId="14" fillId="2" borderId="60" xfId="1" applyNumberFormat="1" applyFont="1" applyFill="1" applyBorder="1" applyAlignment="1">
      <alignment horizontal="center" vertical="center"/>
    </xf>
    <xf numFmtId="165" fontId="14" fillId="2" borderId="46" xfId="1" applyNumberFormat="1" applyFont="1" applyFill="1" applyBorder="1" applyAlignment="1">
      <alignment horizontal="center"/>
    </xf>
    <xf numFmtId="49" fontId="14" fillId="2" borderId="0" xfId="0" applyNumberFormat="1" applyFont="1" applyFill="1" applyAlignment="1">
      <alignment horizontal="center"/>
    </xf>
    <xf numFmtId="0" fontId="33" fillId="2" borderId="8" xfId="0" applyFont="1" applyFill="1" applyBorder="1" applyAlignment="1">
      <alignment vertical="center"/>
    </xf>
    <xf numFmtId="0" fontId="33" fillId="2" borderId="40" xfId="0" applyFont="1" applyFill="1" applyBorder="1" applyAlignment="1">
      <alignment vertical="center"/>
    </xf>
    <xf numFmtId="0" fontId="14" fillId="0" borderId="3" xfId="2" applyFont="1" applyBorder="1" applyAlignment="1">
      <alignment horizontal="center" vertical="center" textRotation="90" wrapText="1"/>
    </xf>
    <xf numFmtId="0" fontId="66" fillId="0" borderId="30" xfId="2" applyFont="1" applyBorder="1" applyAlignment="1">
      <alignment horizontal="center" vertical="center" textRotation="90" wrapText="1"/>
    </xf>
    <xf numFmtId="165" fontId="9" fillId="2" borderId="36" xfId="1" applyNumberFormat="1" applyFont="1" applyFill="1" applyBorder="1" applyAlignment="1">
      <alignment horizontal="center" vertical="center"/>
    </xf>
    <xf numFmtId="165" fontId="9" fillId="2" borderId="4" xfId="1" applyNumberFormat="1" applyFont="1" applyFill="1" applyBorder="1" applyAlignment="1">
      <alignment horizontal="center" vertical="center"/>
    </xf>
    <xf numFmtId="165" fontId="9" fillId="2" borderId="17" xfId="1" applyNumberFormat="1" applyFont="1" applyFill="1" applyBorder="1" applyAlignment="1">
      <alignment horizontal="center" vertical="center"/>
    </xf>
    <xf numFmtId="165" fontId="59" fillId="2" borderId="36" xfId="1" applyNumberFormat="1" applyFont="1" applyFill="1" applyBorder="1" applyAlignment="1">
      <alignment horizontal="center" vertical="center"/>
    </xf>
    <xf numFmtId="0" fontId="62" fillId="2" borderId="77" xfId="0" applyFont="1" applyFill="1" applyBorder="1" applyAlignment="1">
      <alignment horizontal="center" vertical="center" wrapText="1"/>
    </xf>
    <xf numFmtId="0" fontId="62" fillId="2" borderId="11" xfId="0" applyFont="1" applyFill="1" applyBorder="1" applyAlignment="1">
      <alignment horizontal="center" vertical="center" wrapText="1"/>
    </xf>
    <xf numFmtId="0" fontId="33" fillId="2" borderId="12" xfId="0" applyFont="1" applyFill="1" applyBorder="1" applyAlignment="1">
      <alignment horizontal="center" vertical="center" wrapText="1"/>
    </xf>
    <xf numFmtId="0" fontId="62" fillId="2" borderId="69" xfId="0" applyFont="1" applyFill="1" applyBorder="1" applyAlignment="1">
      <alignment horizontal="center" vertical="center" wrapText="1"/>
    </xf>
    <xf numFmtId="0" fontId="14" fillId="2" borderId="8" xfId="0" applyFont="1" applyFill="1" applyBorder="1" applyAlignment="1">
      <alignment vertical="center" wrapText="1"/>
    </xf>
    <xf numFmtId="0" fontId="14" fillId="2" borderId="46" xfId="0" applyFont="1" applyFill="1" applyBorder="1" applyAlignment="1">
      <alignment wrapText="1"/>
    </xf>
    <xf numFmtId="165" fontId="33" fillId="2" borderId="33" xfId="1" applyNumberFormat="1" applyFont="1" applyFill="1" applyBorder="1" applyAlignment="1">
      <alignment horizontal="center" vertical="center"/>
    </xf>
    <xf numFmtId="165" fontId="33" fillId="2" borderId="7" xfId="1" applyNumberFormat="1" applyFont="1" applyFill="1" applyBorder="1" applyAlignment="1">
      <alignment horizontal="center" vertical="center"/>
    </xf>
    <xf numFmtId="165" fontId="33" fillId="2" borderId="9" xfId="1" applyNumberFormat="1" applyFont="1" applyFill="1" applyBorder="1" applyAlignment="1">
      <alignment horizontal="center" vertical="center"/>
    </xf>
    <xf numFmtId="165" fontId="33" fillId="2" borderId="65" xfId="1" applyNumberFormat="1" applyFont="1" applyFill="1" applyBorder="1" applyAlignment="1">
      <alignment horizontal="center" vertical="center"/>
    </xf>
    <xf numFmtId="0" fontId="14" fillId="2" borderId="69"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2" borderId="11" xfId="0" applyFont="1" applyFill="1" applyBorder="1" applyAlignment="1">
      <alignment horizontal="center" vertical="center"/>
    </xf>
    <xf numFmtId="0" fontId="14" fillId="2" borderId="12" xfId="0" applyFont="1" applyFill="1" applyBorder="1" applyAlignment="1">
      <alignment horizontal="center" vertical="center" wrapText="1"/>
    </xf>
    <xf numFmtId="0" fontId="14" fillId="2" borderId="8" xfId="0" applyFont="1" applyFill="1" applyBorder="1" applyAlignment="1">
      <alignment horizontal="left" vertical="center"/>
    </xf>
    <xf numFmtId="0" fontId="34" fillId="2" borderId="0" xfId="0" applyFont="1" applyFill="1"/>
    <xf numFmtId="0" fontId="14" fillId="2" borderId="40" xfId="0" applyFont="1" applyFill="1" applyBorder="1" applyAlignment="1">
      <alignment vertical="center" wrapText="1"/>
    </xf>
    <xf numFmtId="0" fontId="14" fillId="2" borderId="5" xfId="0" applyFont="1" applyFill="1" applyBorder="1" applyAlignment="1">
      <alignment horizontal="left" vertical="center" wrapText="1" indent="1"/>
    </xf>
    <xf numFmtId="0" fontId="14" fillId="2" borderId="18" xfId="0" applyFont="1" applyFill="1" applyBorder="1" applyAlignment="1">
      <alignment vertical="center"/>
    </xf>
    <xf numFmtId="0" fontId="14" fillId="2" borderId="40" xfId="0" applyFont="1" applyFill="1" applyBorder="1" applyAlignment="1">
      <alignment horizontal="left" vertical="center" wrapText="1" indent="1"/>
    </xf>
    <xf numFmtId="0" fontId="14" fillId="2" borderId="21" xfId="0" applyFont="1" applyFill="1" applyBorder="1" applyAlignment="1">
      <alignment horizontal="center" vertical="center" wrapText="1"/>
    </xf>
    <xf numFmtId="0" fontId="14" fillId="2" borderId="0" xfId="2" applyFont="1" applyFill="1" applyAlignment="1">
      <alignment horizontal="center" wrapText="1"/>
    </xf>
    <xf numFmtId="0" fontId="33" fillId="2" borderId="20" xfId="0" applyFont="1" applyFill="1" applyBorder="1" applyAlignment="1">
      <alignment horizontal="center" vertical="center" wrapText="1"/>
    </xf>
    <xf numFmtId="0" fontId="33" fillId="2" borderId="21" xfId="0" applyFont="1" applyFill="1" applyBorder="1" applyAlignment="1">
      <alignment horizontal="center" vertical="center" wrapText="1"/>
    </xf>
    <xf numFmtId="0" fontId="33" fillId="2" borderId="22" xfId="0" applyFont="1" applyFill="1" applyBorder="1" applyAlignment="1">
      <alignment horizontal="center" vertical="center" wrapText="1"/>
    </xf>
    <xf numFmtId="0" fontId="33" fillId="2" borderId="71" xfId="0" applyFont="1" applyFill="1" applyBorder="1" applyAlignment="1">
      <alignment horizontal="center" vertical="center" wrapText="1"/>
    </xf>
    <xf numFmtId="49" fontId="33" fillId="2" borderId="31" xfId="0" applyNumberFormat="1" applyFont="1" applyFill="1" applyBorder="1" applyAlignment="1">
      <alignment horizontal="center" vertical="center"/>
    </xf>
    <xf numFmtId="0" fontId="62" fillId="2" borderId="9" xfId="0" applyFont="1" applyFill="1" applyBorder="1" applyAlignment="1">
      <alignment vertical="center" wrapText="1"/>
    </xf>
    <xf numFmtId="49" fontId="33" fillId="2" borderId="34" xfId="0" applyNumberFormat="1" applyFont="1" applyFill="1" applyBorder="1" applyAlignment="1">
      <alignment horizontal="center" vertical="center"/>
    </xf>
    <xf numFmtId="49" fontId="33" fillId="2" borderId="19" xfId="0" applyNumberFormat="1" applyFont="1" applyFill="1" applyBorder="1" applyAlignment="1">
      <alignment horizontal="center" vertical="center"/>
    </xf>
    <xf numFmtId="166" fontId="33" fillId="2" borderId="0" xfId="0" applyNumberFormat="1" applyFont="1" applyFill="1" applyAlignment="1">
      <alignment vertical="center"/>
    </xf>
    <xf numFmtId="49" fontId="33" fillId="2" borderId="44" xfId="0" applyNumberFormat="1" applyFont="1" applyFill="1" applyBorder="1" applyAlignment="1">
      <alignment horizontal="center" vertical="center"/>
    </xf>
    <xf numFmtId="165" fontId="33" fillId="2" borderId="17" xfId="1" applyNumberFormat="1" applyFont="1" applyFill="1" applyBorder="1" applyAlignment="1">
      <alignment horizontal="center" vertical="center"/>
    </xf>
    <xf numFmtId="0" fontId="14" fillId="2" borderId="9" xfId="0" applyFont="1" applyFill="1" applyBorder="1" applyAlignment="1">
      <alignment vertical="center"/>
    </xf>
    <xf numFmtId="49" fontId="33" fillId="2" borderId="18" xfId="0" applyNumberFormat="1" applyFont="1" applyFill="1" applyBorder="1" applyAlignment="1">
      <alignment horizontal="center" vertical="center"/>
    </xf>
    <xf numFmtId="165" fontId="33" fillId="2" borderId="20" xfId="1" applyNumberFormat="1" applyFont="1" applyFill="1" applyBorder="1" applyAlignment="1">
      <alignment horizontal="center" vertical="center"/>
    </xf>
    <xf numFmtId="165" fontId="33" fillId="2" borderId="21" xfId="1" applyNumberFormat="1" applyFont="1" applyFill="1" applyBorder="1" applyAlignment="1">
      <alignment horizontal="center" vertical="center"/>
    </xf>
    <xf numFmtId="165" fontId="33" fillId="2" borderId="71" xfId="1" applyNumberFormat="1" applyFont="1" applyFill="1" applyBorder="1" applyAlignment="1">
      <alignment horizontal="center" vertical="center"/>
    </xf>
    <xf numFmtId="165" fontId="33" fillId="2" borderId="37" xfId="1" applyNumberFormat="1" applyFont="1" applyFill="1" applyBorder="1" applyAlignment="1">
      <alignment horizontal="center" vertical="center"/>
    </xf>
    <xf numFmtId="0" fontId="62" fillId="2" borderId="24" xfId="0" applyFont="1" applyFill="1" applyBorder="1" applyAlignment="1">
      <alignment vertical="center" wrapText="1"/>
    </xf>
    <xf numFmtId="49" fontId="33" fillId="2" borderId="0" xfId="0" applyNumberFormat="1" applyFont="1" applyFill="1" applyAlignment="1">
      <alignment horizontal="center" vertical="center"/>
    </xf>
    <xf numFmtId="0" fontId="62" fillId="2" borderId="0" xfId="0" applyFont="1" applyFill="1" applyAlignment="1">
      <alignment vertical="center" wrapText="1"/>
    </xf>
    <xf numFmtId="0" fontId="62" fillId="2" borderId="0" xfId="0" applyFont="1" applyFill="1" applyAlignment="1">
      <alignment horizontal="center" vertical="center"/>
    </xf>
    <xf numFmtId="0" fontId="14" fillId="2" borderId="0" xfId="2" applyFont="1" applyFill="1" applyAlignment="1">
      <alignment horizontal="center" vertical="center"/>
    </xf>
    <xf numFmtId="49" fontId="14" fillId="2" borderId="0" xfId="2" applyNumberFormat="1" applyFont="1" applyFill="1" applyAlignment="1">
      <alignment horizontal="center" vertical="center" wrapText="1"/>
    </xf>
    <xf numFmtId="0" fontId="14" fillId="2" borderId="7" xfId="2" applyFont="1" applyFill="1" applyBorder="1" applyAlignment="1">
      <alignment horizontal="center" vertical="center" wrapText="1"/>
    </xf>
    <xf numFmtId="0" fontId="14" fillId="2" borderId="20" xfId="2" applyFont="1" applyFill="1" applyBorder="1" applyAlignment="1">
      <alignment horizontal="center" vertical="center" textRotation="90" wrapText="1"/>
    </xf>
    <xf numFmtId="0" fontId="14" fillId="2" borderId="21" xfId="2" applyFont="1" applyFill="1" applyBorder="1" applyAlignment="1">
      <alignment horizontal="center" vertical="center" textRotation="90" wrapText="1"/>
    </xf>
    <xf numFmtId="0" fontId="14" fillId="2" borderId="22" xfId="2" applyFont="1" applyFill="1" applyBorder="1" applyAlignment="1">
      <alignment horizontal="center" vertical="center" textRotation="90" wrapText="1"/>
    </xf>
    <xf numFmtId="0" fontId="14" fillId="2" borderId="25" xfId="0" applyFont="1" applyFill="1" applyBorder="1" applyAlignment="1">
      <alignment vertical="center"/>
    </xf>
    <xf numFmtId="0" fontId="14" fillId="2" borderId="10" xfId="0" applyFont="1" applyFill="1" applyBorder="1" applyAlignment="1">
      <alignment horizontal="center" vertical="center"/>
    </xf>
    <xf numFmtId="0" fontId="14" fillId="2" borderId="6" xfId="0" applyFont="1" applyFill="1" applyBorder="1" applyAlignment="1">
      <alignment vertical="center"/>
    </xf>
    <xf numFmtId="0" fontId="33" fillId="2" borderId="0" xfId="0" applyFont="1" applyFill="1" applyAlignment="1">
      <alignment horizontal="center" vertical="center" wrapText="1"/>
    </xf>
    <xf numFmtId="0" fontId="14" fillId="2" borderId="0" xfId="2" applyFont="1" applyFill="1" applyAlignment="1">
      <alignment horizontal="center"/>
    </xf>
    <xf numFmtId="0" fontId="14" fillId="2" borderId="13" xfId="2" applyFont="1" applyFill="1" applyBorder="1" applyAlignment="1">
      <alignment horizontal="center" vertical="center" wrapText="1"/>
    </xf>
    <xf numFmtId="0" fontId="14" fillId="2" borderId="28" xfId="2" applyFont="1" applyFill="1" applyBorder="1" applyAlignment="1">
      <alignment horizontal="center" vertical="center" wrapText="1"/>
    </xf>
    <xf numFmtId="0" fontId="14" fillId="2" borderId="0" xfId="2" applyFont="1" applyFill="1" applyAlignment="1">
      <alignment vertical="center" wrapText="1"/>
    </xf>
    <xf numFmtId="0" fontId="14" fillId="2" borderId="15"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14" fillId="2" borderId="23" xfId="2" applyFont="1" applyFill="1" applyBorder="1" applyAlignment="1">
      <alignment horizontal="center" vertical="center" wrapText="1"/>
    </xf>
    <xf numFmtId="0" fontId="14" fillId="2" borderId="71" xfId="0" applyFont="1" applyFill="1" applyBorder="1" applyAlignment="1">
      <alignment horizontal="center" vertical="center" wrapText="1"/>
    </xf>
    <xf numFmtId="0" fontId="14" fillId="2" borderId="22" xfId="2" applyFont="1" applyFill="1" applyBorder="1" applyAlignment="1">
      <alignment horizontal="center" vertical="center" wrapText="1"/>
    </xf>
    <xf numFmtId="0" fontId="14" fillId="2" borderId="70" xfId="0" applyFont="1" applyFill="1" applyBorder="1" applyAlignment="1">
      <alignment vertical="center"/>
    </xf>
    <xf numFmtId="0" fontId="14" fillId="2" borderId="59" xfId="0" applyFont="1" applyFill="1" applyBorder="1" applyAlignment="1">
      <alignment vertical="center"/>
    </xf>
    <xf numFmtId="49" fontId="14" fillId="2" borderId="52" xfId="0" applyNumberFormat="1" applyFont="1" applyFill="1" applyBorder="1" applyAlignment="1">
      <alignment horizontal="center" vertical="center"/>
    </xf>
    <xf numFmtId="0" fontId="14" fillId="2" borderId="32" xfId="0" applyFont="1" applyFill="1" applyBorder="1" applyAlignment="1">
      <alignment vertical="center"/>
    </xf>
    <xf numFmtId="0" fontId="14" fillId="2" borderId="14" xfId="0" applyFont="1" applyFill="1" applyBorder="1" applyAlignment="1">
      <alignment vertical="center"/>
    </xf>
    <xf numFmtId="0" fontId="14" fillId="2" borderId="0" xfId="2" applyFont="1" applyFill="1"/>
    <xf numFmtId="0" fontId="14" fillId="2" borderId="0" xfId="2" applyFont="1" applyFill="1" applyAlignment="1">
      <alignment horizontal="left" vertical="center" wrapText="1"/>
    </xf>
    <xf numFmtId="0" fontId="14" fillId="2" borderId="0" xfId="0" applyFont="1" applyFill="1" applyAlignment="1">
      <alignment horizontal="left" vertical="center"/>
    </xf>
    <xf numFmtId="0" fontId="14" fillId="2" borderId="0" xfId="4" applyFont="1" applyFill="1" applyAlignment="1">
      <alignment wrapText="1"/>
    </xf>
    <xf numFmtId="0" fontId="14" fillId="2" borderId="9" xfId="0" applyFont="1" applyFill="1" applyBorder="1" applyAlignment="1">
      <alignment horizontal="left" vertical="center"/>
    </xf>
    <xf numFmtId="0" fontId="62" fillId="2" borderId="66" xfId="0" applyFont="1" applyFill="1" applyBorder="1" applyAlignment="1">
      <alignment vertical="center" wrapText="1"/>
    </xf>
    <xf numFmtId="0" fontId="62" fillId="2" borderId="25" xfId="0" applyFont="1" applyFill="1" applyBorder="1" applyAlignment="1">
      <alignment vertical="center" wrapText="1"/>
    </xf>
    <xf numFmtId="0" fontId="62" fillId="2" borderId="22" xfId="0" applyFont="1" applyFill="1" applyBorder="1" applyAlignment="1">
      <alignment vertical="center" wrapText="1"/>
    </xf>
    <xf numFmtId="0" fontId="14" fillId="2" borderId="9" xfId="2" applyFont="1" applyFill="1" applyBorder="1" applyAlignment="1">
      <alignment vertical="center" wrapText="1"/>
    </xf>
    <xf numFmtId="0" fontId="14" fillId="2" borderId="66" xfId="0" applyFont="1" applyFill="1" applyBorder="1" applyAlignment="1">
      <alignment vertical="center"/>
    </xf>
    <xf numFmtId="0" fontId="14" fillId="2" borderId="24" xfId="0" applyFont="1" applyFill="1" applyBorder="1" applyAlignment="1">
      <alignment vertical="center"/>
    </xf>
    <xf numFmtId="0" fontId="14" fillId="2" borderId="22" xfId="0" applyFont="1" applyFill="1" applyBorder="1" applyAlignment="1">
      <alignment vertical="center"/>
    </xf>
    <xf numFmtId="0" fontId="14" fillId="2" borderId="66" xfId="0" applyFont="1" applyFill="1" applyBorder="1" applyAlignment="1">
      <alignment vertical="center" wrapText="1"/>
    </xf>
    <xf numFmtId="0" fontId="14" fillId="2" borderId="25" xfId="0" applyFont="1" applyFill="1" applyBorder="1" applyAlignment="1">
      <alignment vertical="center" wrapText="1"/>
    </xf>
    <xf numFmtId="0" fontId="14" fillId="2" borderId="32" xfId="2" applyFont="1" applyFill="1" applyBorder="1" applyAlignment="1">
      <alignment vertical="center" wrapText="1"/>
    </xf>
    <xf numFmtId="0" fontId="14" fillId="2" borderId="70" xfId="0" applyFont="1" applyFill="1" applyBorder="1" applyAlignment="1">
      <alignment vertical="center" wrapText="1"/>
    </xf>
    <xf numFmtId="0" fontId="14" fillId="2" borderId="59" xfId="0" applyFont="1" applyFill="1" applyBorder="1" applyAlignment="1">
      <alignment vertical="center" wrapText="1"/>
    </xf>
    <xf numFmtId="165" fontId="62" fillId="2" borderId="33" xfId="1" applyNumberFormat="1" applyFont="1" applyFill="1" applyBorder="1" applyAlignment="1">
      <alignment horizontal="left" vertical="center"/>
    </xf>
    <xf numFmtId="165" fontId="62" fillId="2" borderId="7" xfId="1" applyNumberFormat="1" applyFont="1" applyFill="1" applyBorder="1" applyAlignment="1">
      <alignment horizontal="left" vertical="center"/>
    </xf>
    <xf numFmtId="165" fontId="62" fillId="2" borderId="9" xfId="1" applyNumberFormat="1" applyFont="1" applyFill="1" applyBorder="1" applyAlignment="1">
      <alignment horizontal="left" vertical="center"/>
    </xf>
    <xf numFmtId="165" fontId="62" fillId="2" borderId="65" xfId="1" applyNumberFormat="1" applyFont="1" applyFill="1" applyBorder="1" applyAlignment="1">
      <alignment horizontal="left" vertical="center"/>
    </xf>
    <xf numFmtId="165" fontId="33" fillId="2" borderId="2" xfId="1" applyNumberFormat="1" applyFont="1" applyFill="1" applyBorder="1" applyAlignment="1">
      <alignment horizontal="left" vertical="center"/>
    </xf>
    <xf numFmtId="165" fontId="33" fillId="2" borderId="36" xfId="1" applyNumberFormat="1" applyFont="1" applyFill="1" applyBorder="1" applyAlignment="1">
      <alignment horizontal="left" vertical="center"/>
    </xf>
    <xf numFmtId="165" fontId="33" fillId="2" borderId="66" xfId="1" applyNumberFormat="1" applyFont="1" applyFill="1" applyBorder="1" applyAlignment="1">
      <alignment horizontal="left" vertical="center"/>
    </xf>
    <xf numFmtId="165" fontId="33" fillId="2" borderId="67" xfId="1" applyNumberFormat="1" applyFont="1" applyFill="1" applyBorder="1" applyAlignment="1">
      <alignment horizontal="left" vertical="center"/>
    </xf>
    <xf numFmtId="165" fontId="33" fillId="2" borderId="1" xfId="1" applyNumberFormat="1" applyFont="1" applyFill="1" applyBorder="1" applyAlignment="1">
      <alignment horizontal="left" vertical="center"/>
    </xf>
    <xf numFmtId="165" fontId="33" fillId="2" borderId="4" xfId="1" applyNumberFormat="1" applyFont="1" applyFill="1" applyBorder="1" applyAlignment="1">
      <alignment horizontal="left" vertical="center"/>
    </xf>
    <xf numFmtId="165" fontId="33" fillId="2" borderId="25" xfId="1" applyNumberFormat="1" applyFont="1" applyFill="1" applyBorder="1" applyAlignment="1">
      <alignment horizontal="left" vertical="center"/>
    </xf>
    <xf numFmtId="165" fontId="33" fillId="2" borderId="52" xfId="1" applyNumberFormat="1" applyFont="1" applyFill="1" applyBorder="1" applyAlignment="1">
      <alignment horizontal="left" vertical="center"/>
    </xf>
    <xf numFmtId="165" fontId="33" fillId="2" borderId="17" xfId="1" applyNumberFormat="1" applyFont="1" applyFill="1" applyBorder="1" applyAlignment="1">
      <alignment horizontal="left" vertical="center"/>
    </xf>
    <xf numFmtId="165" fontId="33" fillId="2" borderId="24" xfId="1" applyNumberFormat="1" applyFont="1" applyFill="1" applyBorder="1" applyAlignment="1">
      <alignment horizontal="left" vertical="center"/>
    </xf>
    <xf numFmtId="165" fontId="33" fillId="2" borderId="20" xfId="1" applyNumberFormat="1" applyFont="1" applyFill="1" applyBorder="1" applyAlignment="1">
      <alignment horizontal="left" vertical="center"/>
    </xf>
    <xf numFmtId="165" fontId="33" fillId="2" borderId="21" xfId="1" applyNumberFormat="1" applyFont="1" applyFill="1" applyBorder="1" applyAlignment="1">
      <alignment horizontal="left" vertical="center"/>
    </xf>
    <xf numFmtId="165" fontId="33" fillId="2" borderId="22" xfId="1" applyNumberFormat="1" applyFont="1" applyFill="1" applyBorder="1" applyAlignment="1">
      <alignment horizontal="left" vertical="center"/>
    </xf>
    <xf numFmtId="165" fontId="33" fillId="2" borderId="71" xfId="1" applyNumberFormat="1" applyFont="1" applyFill="1" applyBorder="1" applyAlignment="1">
      <alignment horizontal="left" vertical="center"/>
    </xf>
    <xf numFmtId="165" fontId="33" fillId="2" borderId="33" xfId="1" applyNumberFormat="1" applyFont="1" applyFill="1" applyBorder="1" applyAlignment="1">
      <alignment horizontal="left" vertical="center"/>
    </xf>
    <xf numFmtId="165" fontId="33" fillId="2" borderId="7" xfId="1" applyNumberFormat="1" applyFont="1" applyFill="1" applyBorder="1" applyAlignment="1">
      <alignment horizontal="left" vertical="center"/>
    </xf>
    <xf numFmtId="165" fontId="33" fillId="2" borderId="9" xfId="1" applyNumberFormat="1" applyFont="1" applyFill="1" applyBorder="1" applyAlignment="1">
      <alignment horizontal="left" vertical="center"/>
    </xf>
    <xf numFmtId="165" fontId="33" fillId="2" borderId="65" xfId="1" applyNumberFormat="1" applyFont="1" applyFill="1" applyBorder="1" applyAlignment="1">
      <alignment horizontal="left" vertical="center"/>
    </xf>
    <xf numFmtId="165" fontId="33" fillId="2" borderId="37" xfId="1" applyNumberFormat="1" applyFont="1" applyFill="1" applyBorder="1" applyAlignment="1">
      <alignment horizontal="left" vertical="center"/>
    </xf>
    <xf numFmtId="165" fontId="62" fillId="2" borderId="1" xfId="1" applyNumberFormat="1" applyFont="1" applyFill="1" applyBorder="1" applyAlignment="1">
      <alignment horizontal="left" vertical="center"/>
    </xf>
    <xf numFmtId="165" fontId="33" fillId="2" borderId="68" xfId="1" applyNumberFormat="1" applyFont="1" applyFill="1" applyBorder="1" applyAlignment="1">
      <alignment horizontal="left" vertical="center"/>
    </xf>
    <xf numFmtId="165" fontId="62" fillId="2" borderId="33" xfId="1" applyNumberFormat="1" applyFont="1" applyFill="1" applyBorder="1" applyAlignment="1">
      <alignment vertical="center"/>
    </xf>
    <xf numFmtId="165" fontId="62" fillId="2" borderId="7" xfId="1" applyNumberFormat="1" applyFont="1" applyFill="1" applyBorder="1" applyAlignment="1">
      <alignment vertical="center"/>
    </xf>
    <xf numFmtId="165" fontId="62" fillId="2" borderId="9" xfId="1" applyNumberFormat="1" applyFont="1" applyFill="1" applyBorder="1" applyAlignment="1">
      <alignment vertical="center"/>
    </xf>
    <xf numFmtId="165" fontId="62" fillId="2" borderId="65" xfId="1" applyNumberFormat="1" applyFont="1" applyFill="1" applyBorder="1" applyAlignment="1">
      <alignment vertical="center"/>
    </xf>
    <xf numFmtId="165" fontId="62" fillId="2" borderId="1" xfId="1" applyNumberFormat="1" applyFont="1" applyFill="1" applyBorder="1" applyAlignment="1">
      <alignment vertical="center"/>
    </xf>
    <xf numFmtId="165" fontId="14" fillId="2" borderId="9" xfId="1" applyNumberFormat="1" applyFont="1" applyFill="1" applyBorder="1" applyAlignment="1">
      <alignment horizontal="left" vertical="center"/>
    </xf>
    <xf numFmtId="165" fontId="14" fillId="2" borderId="66" xfId="1" applyNumberFormat="1" applyFont="1" applyFill="1" applyBorder="1" applyAlignment="1">
      <alignment horizontal="left" vertical="center"/>
    </xf>
    <xf numFmtId="165" fontId="14" fillId="2" borderId="25" xfId="1" applyNumberFormat="1" applyFont="1" applyFill="1" applyBorder="1" applyAlignment="1">
      <alignment horizontal="left" vertical="center"/>
    </xf>
    <xf numFmtId="165" fontId="14" fillId="2" borderId="24" xfId="1" applyNumberFormat="1" applyFont="1" applyFill="1" applyBorder="1" applyAlignment="1">
      <alignment horizontal="left" vertical="center"/>
    </xf>
    <xf numFmtId="165" fontId="14" fillId="2" borderId="22" xfId="1" applyNumberFormat="1" applyFont="1" applyFill="1" applyBorder="1" applyAlignment="1">
      <alignment horizontal="left" vertical="center"/>
    </xf>
    <xf numFmtId="165" fontId="14" fillId="2" borderId="6" xfId="1" applyNumberFormat="1" applyFont="1" applyFill="1" applyBorder="1" applyAlignment="1">
      <alignment horizontal="left" vertical="center"/>
    </xf>
    <xf numFmtId="165" fontId="14" fillId="2" borderId="65" xfId="1" applyNumberFormat="1" applyFont="1" applyFill="1" applyBorder="1" applyAlignment="1">
      <alignment horizontal="left" vertical="center"/>
    </xf>
    <xf numFmtId="165" fontId="14" fillId="2" borderId="67" xfId="1" applyNumberFormat="1" applyFont="1" applyFill="1" applyBorder="1" applyAlignment="1">
      <alignment horizontal="left" vertical="center"/>
    </xf>
    <xf numFmtId="165" fontId="59" fillId="2" borderId="33" xfId="1" applyNumberFormat="1" applyFont="1" applyFill="1" applyBorder="1" applyAlignment="1">
      <alignment horizontal="center" vertical="center"/>
    </xf>
    <xf numFmtId="0" fontId="33" fillId="0" borderId="0" xfId="0" applyFont="1"/>
    <xf numFmtId="0" fontId="33" fillId="0" borderId="0" xfId="0" applyFont="1" applyAlignment="1">
      <alignment vertical="center"/>
    </xf>
    <xf numFmtId="0" fontId="14" fillId="2" borderId="29" xfId="0" applyFont="1" applyFill="1" applyBorder="1" applyAlignment="1">
      <alignment horizontal="center" vertical="center" wrapText="1"/>
    </xf>
    <xf numFmtId="0" fontId="14" fillId="2" borderId="26" xfId="0" applyFont="1" applyFill="1" applyBorder="1" applyAlignment="1">
      <alignment horizontal="center" vertical="center" wrapText="1"/>
    </xf>
    <xf numFmtId="49" fontId="33" fillId="2" borderId="2" xfId="0" applyNumberFormat="1" applyFont="1" applyFill="1" applyBorder="1" applyAlignment="1">
      <alignment horizontal="center" vertical="center"/>
    </xf>
    <xf numFmtId="165" fontId="62" fillId="2" borderId="2" xfId="1" applyNumberFormat="1" applyFont="1" applyFill="1" applyBorder="1" applyAlignment="1">
      <alignment vertical="center"/>
    </xf>
    <xf numFmtId="165" fontId="62" fillId="2" borderId="36" xfId="1" applyNumberFormat="1" applyFont="1" applyFill="1" applyBorder="1" applyAlignment="1">
      <alignment vertical="center"/>
    </xf>
    <xf numFmtId="165" fontId="62" fillId="2" borderId="66" xfId="1" applyNumberFormat="1" applyFont="1" applyFill="1" applyBorder="1" applyAlignment="1">
      <alignment vertical="center"/>
    </xf>
    <xf numFmtId="165" fontId="62" fillId="2" borderId="67" xfId="1" applyNumberFormat="1" applyFont="1" applyFill="1" applyBorder="1" applyAlignment="1">
      <alignment vertical="center"/>
    </xf>
    <xf numFmtId="49" fontId="33" fillId="2" borderId="1" xfId="0" applyNumberFormat="1" applyFont="1" applyFill="1" applyBorder="1" applyAlignment="1">
      <alignment horizontal="center" vertical="center"/>
    </xf>
    <xf numFmtId="165" fontId="62" fillId="2" borderId="4" xfId="1" applyNumberFormat="1" applyFont="1" applyFill="1" applyBorder="1" applyAlignment="1">
      <alignment vertical="center"/>
    </xf>
    <xf numFmtId="165" fontId="62" fillId="2" borderId="25" xfId="1" applyNumberFormat="1" applyFont="1" applyFill="1" applyBorder="1" applyAlignment="1">
      <alignment vertical="center"/>
    </xf>
    <xf numFmtId="165" fontId="62" fillId="2" borderId="37" xfId="1" applyNumberFormat="1" applyFont="1" applyFill="1" applyBorder="1" applyAlignment="1">
      <alignment vertical="center"/>
    </xf>
    <xf numFmtId="49" fontId="33" fillId="2" borderId="52" xfId="0" applyNumberFormat="1" applyFont="1" applyFill="1" applyBorder="1" applyAlignment="1">
      <alignment horizontal="center" vertical="center"/>
    </xf>
    <xf numFmtId="165" fontId="62" fillId="2" borderId="52" xfId="1" applyNumberFormat="1" applyFont="1" applyFill="1" applyBorder="1" applyAlignment="1">
      <alignment vertical="center"/>
    </xf>
    <xf numFmtId="165" fontId="62" fillId="2" borderId="17" xfId="1" applyNumberFormat="1" applyFont="1" applyFill="1" applyBorder="1" applyAlignment="1">
      <alignment vertical="center"/>
    </xf>
    <xf numFmtId="165" fontId="62" fillId="2" borderId="24" xfId="1" applyNumberFormat="1" applyFont="1" applyFill="1" applyBorder="1" applyAlignment="1">
      <alignment vertical="center"/>
    </xf>
    <xf numFmtId="165" fontId="62" fillId="2" borderId="68" xfId="1" applyNumberFormat="1" applyFont="1" applyFill="1" applyBorder="1" applyAlignment="1">
      <alignment vertical="center"/>
    </xf>
    <xf numFmtId="49" fontId="33" fillId="2" borderId="33" xfId="0" applyNumberFormat="1" applyFont="1" applyFill="1" applyBorder="1" applyAlignment="1">
      <alignment horizontal="center" vertical="center"/>
    </xf>
    <xf numFmtId="49" fontId="33" fillId="2" borderId="13" xfId="0" applyNumberFormat="1" applyFont="1" applyFill="1" applyBorder="1" applyAlignment="1">
      <alignment horizontal="center" vertical="center" wrapText="1"/>
    </xf>
    <xf numFmtId="0" fontId="62" fillId="2" borderId="13" xfId="0" applyFont="1" applyFill="1" applyBorder="1" applyAlignment="1">
      <alignment horizontal="center" vertical="center" wrapText="1"/>
    </xf>
    <xf numFmtId="0" fontId="33" fillId="2" borderId="27" xfId="0" applyFont="1" applyFill="1" applyBorder="1" applyAlignment="1">
      <alignment horizontal="center" vertical="center" wrapText="1"/>
    </xf>
    <xf numFmtId="0" fontId="62" fillId="2" borderId="24" xfId="0" applyFont="1" applyFill="1" applyBorder="1" applyAlignment="1">
      <alignment vertical="center"/>
    </xf>
    <xf numFmtId="49" fontId="33" fillId="2" borderId="77" xfId="0" applyNumberFormat="1" applyFont="1" applyFill="1" applyBorder="1" applyAlignment="1">
      <alignment horizontal="center" vertical="center"/>
    </xf>
    <xf numFmtId="0" fontId="62" fillId="2" borderId="12" xfId="0" applyFont="1" applyFill="1" applyBorder="1" applyAlignment="1">
      <alignment vertical="center"/>
    </xf>
    <xf numFmtId="165" fontId="62" fillId="2" borderId="69" xfId="1" applyNumberFormat="1" applyFont="1" applyFill="1" applyBorder="1" applyAlignment="1">
      <alignment vertical="center"/>
    </xf>
    <xf numFmtId="165" fontId="62" fillId="2" borderId="11" xfId="1" applyNumberFormat="1" applyFont="1" applyFill="1" applyBorder="1" applyAlignment="1">
      <alignment vertical="center"/>
    </xf>
    <xf numFmtId="165" fontId="62" fillId="2" borderId="12" xfId="1" applyNumberFormat="1" applyFont="1" applyFill="1" applyBorder="1" applyAlignment="1">
      <alignment vertical="center"/>
    </xf>
    <xf numFmtId="0" fontId="14" fillId="2" borderId="40" xfId="0" applyFont="1" applyFill="1" applyBorder="1" applyAlignment="1">
      <alignment horizontal="left" vertical="center" wrapText="1" indent="2"/>
    </xf>
    <xf numFmtId="0" fontId="14" fillId="2" borderId="5" xfId="0" applyFont="1" applyFill="1" applyBorder="1" applyAlignment="1">
      <alignment horizontal="left" vertical="center" wrapText="1" indent="2"/>
    </xf>
    <xf numFmtId="0" fontId="14" fillId="2" borderId="0" xfId="0" applyFont="1" applyFill="1" applyAlignment="1">
      <alignment vertical="center"/>
    </xf>
    <xf numFmtId="0" fontId="14" fillId="2" borderId="31" xfId="2" applyFont="1" applyFill="1" applyBorder="1" applyAlignment="1">
      <alignment horizontal="center" vertical="center" textRotation="90" wrapText="1"/>
    </xf>
    <xf numFmtId="0" fontId="14" fillId="2" borderId="32" xfId="2" applyFont="1" applyFill="1" applyBorder="1" applyAlignment="1">
      <alignment horizontal="center" vertical="center" textRotation="90" wrapText="1"/>
    </xf>
    <xf numFmtId="0" fontId="14" fillId="2" borderId="7" xfId="2" applyFont="1" applyFill="1" applyBorder="1" applyAlignment="1">
      <alignment horizontal="center" vertical="center" textRotation="90" wrapText="1"/>
    </xf>
    <xf numFmtId="0" fontId="14" fillId="2" borderId="9" xfId="2" applyFont="1" applyFill="1" applyBorder="1" applyAlignment="1">
      <alignment horizontal="center" vertical="center" textRotation="90" wrapText="1"/>
    </xf>
    <xf numFmtId="0" fontId="14" fillId="2" borderId="65" xfId="2" applyFont="1" applyFill="1" applyBorder="1" applyAlignment="1">
      <alignment horizontal="center" vertical="center" textRotation="90" wrapText="1"/>
    </xf>
    <xf numFmtId="165" fontId="14" fillId="2" borderId="32" xfId="1" applyNumberFormat="1" applyFont="1" applyFill="1" applyBorder="1" applyAlignment="1">
      <alignment horizontal="center" vertical="center"/>
    </xf>
    <xf numFmtId="49" fontId="14" fillId="2" borderId="61" xfId="0" applyNumberFormat="1" applyFont="1" applyFill="1" applyBorder="1" applyAlignment="1">
      <alignment horizontal="center" vertical="center"/>
    </xf>
    <xf numFmtId="0" fontId="14" fillId="2" borderId="0" xfId="0" applyFont="1" applyFill="1"/>
    <xf numFmtId="0" fontId="14" fillId="2" borderId="28" xfId="0" applyFont="1" applyFill="1" applyBorder="1" applyAlignment="1">
      <alignment horizontal="center" vertical="center" wrapText="1"/>
    </xf>
    <xf numFmtId="0" fontId="14" fillId="2" borderId="0" xfId="2" applyFont="1" applyFill="1" applyAlignment="1">
      <alignment horizontal="center" vertical="center" wrapText="1"/>
    </xf>
    <xf numFmtId="0" fontId="14" fillId="2" borderId="0" xfId="0" applyFont="1" applyFill="1" applyAlignment="1">
      <alignment wrapText="1"/>
    </xf>
    <xf numFmtId="0" fontId="14" fillId="2" borderId="13" xfId="0" applyFont="1" applyFill="1" applyBorder="1" applyAlignment="1">
      <alignment horizontal="left" vertical="center" wrapText="1"/>
    </xf>
    <xf numFmtId="0" fontId="14" fillId="2" borderId="44" xfId="0" applyFont="1" applyFill="1" applyBorder="1" applyAlignment="1">
      <alignment vertical="center"/>
    </xf>
    <xf numFmtId="0" fontId="14" fillId="2" borderId="62" xfId="0" applyFont="1" applyFill="1" applyBorder="1" applyAlignment="1">
      <alignment vertical="center"/>
    </xf>
    <xf numFmtId="0" fontId="14" fillId="2" borderId="0" xfId="0" applyFont="1" applyFill="1" applyAlignment="1">
      <alignment horizontal="left"/>
    </xf>
    <xf numFmtId="49" fontId="14" fillId="2" borderId="76" xfId="0" applyNumberFormat="1" applyFont="1" applyFill="1" applyBorder="1" applyAlignment="1">
      <alignment horizontal="center" vertical="center" wrapText="1"/>
    </xf>
    <xf numFmtId="0" fontId="14" fillId="2" borderId="13" xfId="0" applyFont="1" applyFill="1" applyBorder="1" applyAlignment="1">
      <alignment horizontal="center" vertical="center"/>
    </xf>
    <xf numFmtId="0" fontId="14" fillId="2" borderId="27" xfId="0" applyFont="1" applyFill="1" applyBorder="1" applyAlignment="1">
      <alignment horizontal="center" vertical="center"/>
    </xf>
    <xf numFmtId="0" fontId="14" fillId="2" borderId="13" xfId="0" applyFont="1" applyFill="1" applyBorder="1" applyAlignment="1">
      <alignment horizontal="center" vertical="center" wrapText="1"/>
    </xf>
    <xf numFmtId="49" fontId="14" fillId="2" borderId="19" xfId="0" applyNumberFormat="1" applyFont="1" applyFill="1" applyBorder="1" applyAlignment="1">
      <alignment horizontal="center" vertical="center" wrapText="1"/>
    </xf>
    <xf numFmtId="0" fontId="14" fillId="2" borderId="37" xfId="0" applyFont="1" applyFill="1" applyBorder="1" applyAlignment="1">
      <alignment vertical="center"/>
    </xf>
    <xf numFmtId="0" fontId="14" fillId="2" borderId="4" xfId="0" applyFont="1" applyFill="1" applyBorder="1" applyAlignment="1">
      <alignment vertical="center"/>
    </xf>
    <xf numFmtId="0" fontId="14" fillId="2" borderId="4" xfId="0" applyFont="1" applyFill="1" applyBorder="1" applyAlignment="1">
      <alignment horizontal="center" vertical="center"/>
    </xf>
    <xf numFmtId="49" fontId="14" fillId="2" borderId="61" xfId="0" applyNumberFormat="1" applyFont="1" applyFill="1" applyBorder="1" applyAlignment="1">
      <alignment horizontal="center" vertical="center" wrapText="1"/>
    </xf>
    <xf numFmtId="0" fontId="14" fillId="2" borderId="39" xfId="0" applyFont="1" applyFill="1" applyBorder="1" applyAlignment="1">
      <alignment vertical="center"/>
    </xf>
    <xf numFmtId="0" fontId="14" fillId="2" borderId="3" xfId="0" applyFont="1" applyFill="1" applyBorder="1" applyAlignment="1">
      <alignment vertical="center"/>
    </xf>
    <xf numFmtId="0" fontId="14" fillId="2" borderId="3" xfId="0" applyFont="1" applyFill="1" applyBorder="1" applyAlignment="1">
      <alignment horizontal="center" vertical="center"/>
    </xf>
    <xf numFmtId="0" fontId="9" fillId="0" borderId="0" xfId="0" applyFont="1"/>
    <xf numFmtId="0" fontId="14" fillId="2" borderId="66" xfId="0" applyFont="1" applyFill="1" applyBorder="1" applyAlignment="1">
      <alignment horizontal="left" vertical="center" wrapText="1" indent="1"/>
    </xf>
    <xf numFmtId="0" fontId="14" fillId="2" borderId="25" xfId="0" applyFont="1" applyFill="1" applyBorder="1" applyAlignment="1">
      <alignment horizontal="left" vertical="center" wrapText="1" indent="1"/>
    </xf>
    <xf numFmtId="0" fontId="14" fillId="2" borderId="25" xfId="0" applyFont="1" applyFill="1" applyBorder="1" applyAlignment="1">
      <alignment horizontal="left" vertical="center" wrapText="1" indent="2"/>
    </xf>
    <xf numFmtId="0" fontId="14" fillId="2" borderId="24" xfId="0" applyFont="1" applyFill="1" applyBorder="1" applyAlignment="1">
      <alignment horizontal="left" vertical="center" wrapText="1" indent="1"/>
    </xf>
    <xf numFmtId="49" fontId="14" fillId="2" borderId="50" xfId="0" applyNumberFormat="1" applyFont="1" applyFill="1" applyBorder="1" applyAlignment="1">
      <alignment horizontal="center" vertical="center"/>
    </xf>
    <xf numFmtId="0" fontId="14" fillId="2" borderId="56" xfId="0" applyFont="1" applyFill="1" applyBorder="1" applyAlignment="1">
      <alignment vertical="center" wrapText="1"/>
    </xf>
    <xf numFmtId="49" fontId="14" fillId="2" borderId="10" xfId="0" applyNumberFormat="1" applyFont="1" applyFill="1" applyBorder="1" applyAlignment="1">
      <alignment horizontal="center" vertical="center"/>
    </xf>
    <xf numFmtId="0" fontId="14" fillId="2" borderId="6" xfId="0" applyFont="1" applyFill="1" applyBorder="1" applyAlignment="1">
      <alignment vertical="center" wrapText="1"/>
    </xf>
    <xf numFmtId="0" fontId="14" fillId="2" borderId="22" xfId="0" applyFont="1" applyFill="1" applyBorder="1" applyAlignment="1">
      <alignment horizontal="left" vertical="center" wrapText="1" indent="1"/>
    </xf>
    <xf numFmtId="165" fontId="62" fillId="2" borderId="71" xfId="1" applyNumberFormat="1" applyFont="1" applyFill="1" applyBorder="1" applyAlignment="1">
      <alignment horizontal="center" vertical="center"/>
    </xf>
    <xf numFmtId="165" fontId="62" fillId="2" borderId="21" xfId="1" applyNumberFormat="1" applyFont="1" applyFill="1" applyBorder="1" applyAlignment="1">
      <alignment horizontal="center" vertical="center"/>
    </xf>
    <xf numFmtId="0" fontId="14" fillId="2" borderId="9" xfId="0" applyFont="1" applyFill="1" applyBorder="1" applyAlignment="1">
      <alignment horizontal="left" vertical="center" wrapText="1" indent="1"/>
    </xf>
    <xf numFmtId="0" fontId="14" fillId="2" borderId="66" xfId="0" applyFont="1" applyFill="1" applyBorder="1" applyAlignment="1">
      <alignment horizontal="left" vertical="center" wrapText="1" indent="2"/>
    </xf>
    <xf numFmtId="0" fontId="14" fillId="2" borderId="24" xfId="0" applyFont="1" applyFill="1" applyBorder="1" applyAlignment="1">
      <alignment vertical="center" wrapText="1"/>
    </xf>
    <xf numFmtId="164" fontId="14" fillId="2" borderId="9" xfId="1" applyNumberFormat="1" applyFont="1" applyFill="1" applyBorder="1" applyAlignment="1">
      <alignment vertical="center" wrapText="1"/>
    </xf>
    <xf numFmtId="164" fontId="14" fillId="2" borderId="66" xfId="1" applyNumberFormat="1" applyFont="1" applyFill="1" applyBorder="1" applyAlignment="1">
      <alignment vertical="center" wrapText="1"/>
    </xf>
    <xf numFmtId="164" fontId="14" fillId="2" borderId="25" xfId="1" applyNumberFormat="1" applyFont="1" applyFill="1" applyBorder="1" applyAlignment="1">
      <alignment vertical="center" wrapText="1"/>
    </xf>
    <xf numFmtId="164" fontId="14" fillId="2" borderId="24" xfId="1" applyNumberFormat="1" applyFont="1" applyFill="1" applyBorder="1" applyAlignment="1">
      <alignment vertical="center" wrapText="1"/>
    </xf>
    <xf numFmtId="0" fontId="14" fillId="2" borderId="6" xfId="0" applyFont="1" applyFill="1" applyBorder="1" applyAlignment="1">
      <alignment horizontal="left" vertical="center" wrapText="1" indent="1"/>
    </xf>
    <xf numFmtId="0" fontId="62" fillId="2" borderId="0" xfId="0" applyFont="1" applyFill="1" applyAlignment="1">
      <alignment horizontal="left" vertical="center" wrapText="1" indent="1"/>
    </xf>
    <xf numFmtId="49" fontId="33" fillId="2" borderId="0" xfId="0" applyNumberFormat="1" applyFont="1" applyFill="1" applyAlignment="1">
      <alignment horizontal="left"/>
    </xf>
    <xf numFmtId="0" fontId="33" fillId="2" borderId="0" xfId="0" applyFont="1" applyFill="1" applyAlignment="1">
      <alignment horizontal="left" vertical="center" wrapText="1"/>
    </xf>
    <xf numFmtId="0" fontId="33" fillId="2" borderId="0" xfId="0" applyFont="1" applyFill="1" applyAlignment="1">
      <alignment wrapText="1"/>
    </xf>
    <xf numFmtId="0" fontId="67" fillId="2" borderId="0" xfId="0" applyFont="1" applyFill="1" applyAlignment="1">
      <alignment horizontal="left" vertical="center" wrapText="1"/>
    </xf>
    <xf numFmtId="49" fontId="33" fillId="2" borderId="8" xfId="0" applyNumberFormat="1" applyFont="1" applyFill="1" applyBorder="1" applyAlignment="1">
      <alignment horizontal="center" vertical="center" wrapText="1"/>
    </xf>
    <xf numFmtId="0" fontId="33" fillId="2" borderId="28" xfId="0" applyFont="1" applyFill="1" applyBorder="1" applyAlignment="1">
      <alignment horizontal="center" vertical="center" wrapText="1"/>
    </xf>
    <xf numFmtId="165" fontId="33" fillId="2" borderId="13" xfId="1" applyNumberFormat="1" applyFont="1" applyFill="1" applyBorder="1" applyAlignment="1">
      <alignment vertical="center"/>
    </xf>
    <xf numFmtId="165" fontId="33" fillId="2" borderId="49" xfId="1" applyNumberFormat="1" applyFont="1" applyFill="1" applyBorder="1" applyAlignment="1">
      <alignment vertical="center"/>
    </xf>
    <xf numFmtId="165" fontId="62" fillId="2" borderId="5" xfId="1" applyNumberFormat="1" applyFont="1" applyFill="1" applyBorder="1" applyAlignment="1">
      <alignment horizontal="center" vertical="center"/>
    </xf>
    <xf numFmtId="165" fontId="14" fillId="2" borderId="46" xfId="1" applyNumberFormat="1" applyFont="1" applyFill="1" applyBorder="1" applyAlignment="1">
      <alignment horizontal="center" vertical="center"/>
    </xf>
    <xf numFmtId="165" fontId="14" fillId="2" borderId="8" xfId="1" applyNumberFormat="1" applyFont="1" applyFill="1" applyBorder="1" applyAlignment="1">
      <alignment horizontal="center" vertical="center"/>
    </xf>
    <xf numFmtId="0" fontId="14" fillId="2" borderId="40" xfId="0" applyFont="1" applyFill="1" applyBorder="1" applyAlignment="1">
      <alignment horizontal="left" vertical="center" wrapText="1"/>
    </xf>
    <xf numFmtId="165" fontId="14" fillId="2" borderId="40" xfId="1" applyNumberFormat="1" applyFont="1" applyFill="1" applyBorder="1" applyAlignment="1">
      <alignment vertical="center"/>
    </xf>
    <xf numFmtId="165" fontId="14" fillId="2" borderId="48" xfId="1" applyNumberFormat="1" applyFont="1" applyFill="1" applyBorder="1" applyAlignment="1">
      <alignment vertical="center"/>
    </xf>
    <xf numFmtId="49" fontId="14" fillId="2" borderId="1" xfId="0" applyNumberFormat="1" applyFont="1" applyFill="1" applyBorder="1" applyAlignment="1">
      <alignment horizontal="center"/>
    </xf>
    <xf numFmtId="49" fontId="14" fillId="2" borderId="52" xfId="0" applyNumberFormat="1" applyFont="1" applyFill="1" applyBorder="1" applyAlignment="1">
      <alignment horizontal="center"/>
    </xf>
    <xf numFmtId="49" fontId="33" fillId="2" borderId="14" xfId="0" applyNumberFormat="1" applyFont="1" applyFill="1" applyBorder="1" applyAlignment="1">
      <alignment horizontal="left"/>
    </xf>
    <xf numFmtId="0" fontId="33" fillId="2" borderId="0" xfId="0" applyFont="1" applyFill="1" applyAlignment="1">
      <alignment vertical="center"/>
    </xf>
    <xf numFmtId="0" fontId="25" fillId="2" borderId="0" xfId="0" applyFont="1" applyFill="1"/>
    <xf numFmtId="0" fontId="62" fillId="2" borderId="52" xfId="0" applyFont="1" applyFill="1" applyBorder="1" applyAlignment="1">
      <alignment horizontal="center" vertical="center" wrapText="1"/>
    </xf>
    <xf numFmtId="0" fontId="62" fillId="2" borderId="17" xfId="0" applyFont="1" applyFill="1" applyBorder="1" applyAlignment="1">
      <alignment horizontal="center" vertical="center" wrapText="1"/>
    </xf>
    <xf numFmtId="0" fontId="62" fillId="2" borderId="24" xfId="0" applyFont="1" applyFill="1" applyBorder="1" applyAlignment="1">
      <alignment horizontal="center" vertical="center" wrapText="1"/>
    </xf>
    <xf numFmtId="0" fontId="62" fillId="2" borderId="68" xfId="0" applyFont="1" applyFill="1" applyBorder="1" applyAlignment="1">
      <alignment horizontal="center" vertical="center" wrapText="1"/>
    </xf>
    <xf numFmtId="0" fontId="33" fillId="2" borderId="24" xfId="0" applyFont="1" applyFill="1" applyBorder="1" applyAlignment="1">
      <alignment horizontal="center" vertical="center" wrapText="1"/>
    </xf>
    <xf numFmtId="0" fontId="63" fillId="2" borderId="9" xfId="0" applyFont="1" applyFill="1" applyBorder="1" applyAlignment="1">
      <alignment vertical="center" wrapText="1"/>
    </xf>
    <xf numFmtId="0" fontId="62" fillId="2" borderId="0" xfId="0" applyFont="1" applyFill="1" applyAlignment="1">
      <alignment horizontal="center" vertical="center" wrapText="1"/>
    </xf>
    <xf numFmtId="0" fontId="62" fillId="2" borderId="39" xfId="0" applyFont="1" applyFill="1" applyBorder="1" applyAlignment="1">
      <alignment horizontal="center" vertical="center" wrapText="1"/>
    </xf>
    <xf numFmtId="0" fontId="62" fillId="2" borderId="3" xfId="0" applyFont="1" applyFill="1" applyBorder="1" applyAlignment="1">
      <alignment horizontal="center" vertical="center" wrapText="1"/>
    </xf>
    <xf numFmtId="0" fontId="33" fillId="2" borderId="22" xfId="0" applyFont="1" applyFill="1" applyBorder="1" applyAlignment="1">
      <alignment vertical="center" wrapText="1"/>
    </xf>
    <xf numFmtId="165" fontId="62" fillId="2" borderId="22" xfId="1" applyNumberFormat="1" applyFont="1" applyFill="1" applyBorder="1" applyAlignment="1">
      <alignment horizontal="center" vertical="center"/>
    </xf>
    <xf numFmtId="0" fontId="33" fillId="2" borderId="9" xfId="0" applyFont="1" applyFill="1" applyBorder="1" applyAlignment="1">
      <alignment vertical="center" wrapText="1"/>
    </xf>
    <xf numFmtId="0" fontId="68" fillId="2" borderId="0" xfId="0" applyFont="1" applyFill="1"/>
    <xf numFmtId="0" fontId="62" fillId="2" borderId="66" xfId="0" applyFont="1" applyFill="1" applyBorder="1" applyAlignment="1">
      <alignment vertical="center"/>
    </xf>
    <xf numFmtId="0" fontId="62" fillId="2" borderId="25" xfId="0" applyFont="1" applyFill="1" applyBorder="1" applyAlignment="1">
      <alignment vertical="center"/>
    </xf>
    <xf numFmtId="0" fontId="33" fillId="2" borderId="66" xfId="0" applyFont="1" applyFill="1" applyBorder="1" applyAlignment="1">
      <alignment vertical="center" wrapText="1"/>
    </xf>
    <xf numFmtId="0" fontId="33" fillId="2" borderId="24" xfId="0" applyFont="1" applyFill="1" applyBorder="1" applyAlignment="1">
      <alignment vertical="center" wrapText="1"/>
    </xf>
    <xf numFmtId="0" fontId="14" fillId="2" borderId="10" xfId="0" applyFont="1" applyFill="1" applyBorder="1" applyAlignment="1">
      <alignment horizontal="left" vertical="center" wrapText="1"/>
    </xf>
    <xf numFmtId="0" fontId="14" fillId="2" borderId="3" xfId="0" applyFont="1" applyFill="1" applyBorder="1" applyAlignment="1">
      <alignment horizontal="left" vertical="center" wrapText="1"/>
    </xf>
    <xf numFmtId="0" fontId="14" fillId="2" borderId="6" xfId="0" applyFont="1" applyFill="1" applyBorder="1" applyAlignment="1">
      <alignment horizontal="left" vertical="center" wrapText="1"/>
    </xf>
    <xf numFmtId="49" fontId="14" fillId="2" borderId="33" xfId="0" applyNumberFormat="1" applyFont="1" applyFill="1" applyBorder="1" applyAlignment="1">
      <alignment horizontal="left"/>
    </xf>
    <xf numFmtId="165" fontId="14" fillId="2" borderId="33" xfId="1" applyNumberFormat="1" applyFont="1" applyFill="1" applyBorder="1" applyAlignment="1">
      <alignment horizontal="left" vertical="center"/>
    </xf>
    <xf numFmtId="165" fontId="14" fillId="2" borderId="7" xfId="1" applyNumberFormat="1" applyFont="1" applyFill="1" applyBorder="1" applyAlignment="1">
      <alignment horizontal="left" vertical="center"/>
    </xf>
    <xf numFmtId="165" fontId="14" fillId="2" borderId="28" xfId="1" applyNumberFormat="1" applyFont="1" applyFill="1" applyBorder="1" applyAlignment="1">
      <alignment horizontal="left" vertical="center"/>
    </xf>
    <xf numFmtId="49" fontId="14" fillId="2" borderId="2" xfId="0" applyNumberFormat="1" applyFont="1" applyFill="1" applyBorder="1" applyAlignment="1">
      <alignment horizontal="left"/>
    </xf>
    <xf numFmtId="0" fontId="14" fillId="2" borderId="70" xfId="0" applyFont="1" applyFill="1" applyBorder="1" applyAlignment="1">
      <alignment horizontal="left" vertical="center" indent="2"/>
    </xf>
    <xf numFmtId="165" fontId="33" fillId="2" borderId="48" xfId="1" applyNumberFormat="1" applyFont="1" applyFill="1" applyBorder="1" applyAlignment="1">
      <alignment horizontal="left" vertical="center"/>
    </xf>
    <xf numFmtId="49" fontId="14" fillId="2" borderId="1" xfId="0" applyNumberFormat="1" applyFont="1" applyFill="1" applyBorder="1" applyAlignment="1">
      <alignment horizontal="left"/>
    </xf>
    <xf numFmtId="0" fontId="14" fillId="2" borderId="59" xfId="0" applyFont="1" applyFill="1" applyBorder="1" applyAlignment="1">
      <alignment horizontal="left" vertical="center" indent="2"/>
    </xf>
    <xf numFmtId="165" fontId="33" fillId="2" borderId="43" xfId="1" applyNumberFormat="1" applyFont="1" applyFill="1" applyBorder="1" applyAlignment="1">
      <alignment horizontal="left" vertical="center"/>
    </xf>
    <xf numFmtId="49" fontId="14" fillId="2" borderId="52" xfId="0" applyNumberFormat="1" applyFont="1" applyFill="1" applyBorder="1" applyAlignment="1">
      <alignment horizontal="left"/>
    </xf>
    <xf numFmtId="0" fontId="14" fillId="2" borderId="60" xfId="0" applyFont="1" applyFill="1" applyBorder="1" applyAlignment="1">
      <alignment horizontal="left" vertical="center" indent="2"/>
    </xf>
    <xf numFmtId="165" fontId="33" fillId="2" borderId="47" xfId="1" applyNumberFormat="1" applyFont="1" applyFill="1" applyBorder="1" applyAlignment="1">
      <alignment horizontal="left" vertical="center"/>
    </xf>
    <xf numFmtId="0" fontId="14" fillId="2" borderId="70" xfId="0" applyFont="1" applyFill="1" applyBorder="1" applyAlignment="1">
      <alignment horizontal="left" vertical="center" indent="1"/>
    </xf>
    <xf numFmtId="165" fontId="14" fillId="2" borderId="2" xfId="1" applyNumberFormat="1" applyFont="1" applyFill="1" applyBorder="1" applyAlignment="1">
      <alignment horizontal="left" vertical="center"/>
    </xf>
    <xf numFmtId="165" fontId="14" fillId="2" borderId="36" xfId="1" applyNumberFormat="1" applyFont="1" applyFill="1" applyBorder="1" applyAlignment="1">
      <alignment horizontal="left" vertical="center"/>
    </xf>
    <xf numFmtId="165" fontId="14" fillId="2" borderId="48" xfId="1" applyNumberFormat="1" applyFont="1" applyFill="1" applyBorder="1" applyAlignment="1">
      <alignment horizontal="left" vertical="center"/>
    </xf>
    <xf numFmtId="0" fontId="14" fillId="2" borderId="60" xfId="0" applyFont="1" applyFill="1" applyBorder="1" applyAlignment="1">
      <alignment horizontal="left" vertical="center" indent="1"/>
    </xf>
    <xf numFmtId="49" fontId="14" fillId="2" borderId="33" xfId="0" applyNumberFormat="1" applyFont="1" applyFill="1" applyBorder="1" applyAlignment="1">
      <alignment horizontal="left" vertical="center"/>
    </xf>
    <xf numFmtId="165" fontId="33" fillId="2" borderId="28" xfId="1" applyNumberFormat="1" applyFont="1" applyFill="1" applyBorder="1" applyAlignment="1">
      <alignment horizontal="left" vertical="center"/>
    </xf>
    <xf numFmtId="49" fontId="14" fillId="2" borderId="2" xfId="0" applyNumberFormat="1" applyFont="1" applyFill="1" applyBorder="1" applyAlignment="1">
      <alignment horizontal="left" vertical="center"/>
    </xf>
    <xf numFmtId="0" fontId="14" fillId="2" borderId="66" xfId="0" applyFont="1" applyFill="1" applyBorder="1" applyAlignment="1">
      <alignment horizontal="left" vertical="center" indent="1"/>
    </xf>
    <xf numFmtId="49" fontId="14" fillId="2" borderId="1" xfId="0" applyNumberFormat="1" applyFont="1" applyFill="1" applyBorder="1" applyAlignment="1">
      <alignment horizontal="left" vertical="center"/>
    </xf>
    <xf numFmtId="0" fontId="14" fillId="2" borderId="25" xfId="0" applyFont="1" applyFill="1" applyBorder="1" applyAlignment="1">
      <alignment horizontal="left" vertical="center" indent="1"/>
    </xf>
    <xf numFmtId="165" fontId="14" fillId="2" borderId="1" xfId="1" applyNumberFormat="1" applyFont="1" applyFill="1" applyBorder="1" applyAlignment="1">
      <alignment horizontal="left" vertical="center"/>
    </xf>
    <xf numFmtId="165" fontId="14" fillId="2" borderId="4" xfId="1" applyNumberFormat="1" applyFont="1" applyFill="1" applyBorder="1" applyAlignment="1">
      <alignment horizontal="left" vertical="center"/>
    </xf>
    <xf numFmtId="165" fontId="14" fillId="2" borderId="43" xfId="1" applyNumberFormat="1" applyFont="1" applyFill="1" applyBorder="1" applyAlignment="1">
      <alignment horizontal="left" vertical="center"/>
    </xf>
    <xf numFmtId="49" fontId="14" fillId="2" borderId="10" xfId="0" applyNumberFormat="1" applyFont="1" applyFill="1" applyBorder="1" applyAlignment="1">
      <alignment horizontal="left" vertical="center"/>
    </xf>
    <xf numFmtId="165" fontId="14" fillId="2" borderId="10" xfId="1" applyNumberFormat="1" applyFont="1" applyFill="1" applyBorder="1" applyAlignment="1">
      <alignment horizontal="left" vertical="center"/>
    </xf>
    <xf numFmtId="165" fontId="14" fillId="2" borderId="3" xfId="1" applyNumberFormat="1" applyFont="1" applyFill="1" applyBorder="1" applyAlignment="1">
      <alignment horizontal="left" vertical="center"/>
    </xf>
    <xf numFmtId="165" fontId="14" fillId="2" borderId="72" xfId="1" applyNumberFormat="1" applyFont="1" applyFill="1" applyBorder="1" applyAlignment="1">
      <alignment horizontal="left" vertical="center"/>
    </xf>
    <xf numFmtId="49" fontId="14" fillId="2" borderId="18" xfId="0" applyNumberFormat="1" applyFont="1" applyFill="1" applyBorder="1" applyAlignment="1">
      <alignment vertical="center"/>
    </xf>
    <xf numFmtId="49" fontId="14" fillId="2" borderId="0" xfId="0" applyNumberFormat="1" applyFont="1" applyFill="1" applyAlignment="1">
      <alignment vertical="center"/>
    </xf>
    <xf numFmtId="49" fontId="14" fillId="2" borderId="49" xfId="0" applyNumberFormat="1" applyFont="1" applyFill="1" applyBorder="1" applyAlignment="1">
      <alignment vertical="center"/>
    </xf>
    <xf numFmtId="49" fontId="14" fillId="2" borderId="48" xfId="0" applyNumberFormat="1" applyFont="1" applyFill="1" applyBorder="1" applyAlignment="1">
      <alignment vertical="center"/>
    </xf>
    <xf numFmtId="0" fontId="14" fillId="2" borderId="58" xfId="0" applyFont="1" applyFill="1" applyBorder="1" applyAlignment="1">
      <alignment vertical="center" wrapText="1"/>
    </xf>
    <xf numFmtId="165" fontId="69" fillId="2" borderId="50" xfId="1" applyNumberFormat="1" applyFont="1" applyFill="1" applyBorder="1"/>
    <xf numFmtId="165" fontId="69" fillId="2" borderId="51" xfId="1" applyNumberFormat="1" applyFont="1" applyFill="1" applyBorder="1"/>
    <xf numFmtId="165" fontId="14" fillId="2" borderId="56" xfId="1" applyNumberFormat="1" applyFont="1" applyFill="1" applyBorder="1" applyAlignment="1">
      <alignment vertical="center"/>
    </xf>
    <xf numFmtId="165" fontId="14" fillId="2" borderId="43" xfId="1" applyNumberFormat="1" applyFont="1" applyFill="1" applyBorder="1" applyAlignment="1">
      <alignment vertical="center"/>
    </xf>
    <xf numFmtId="165" fontId="69" fillId="2" borderId="1" xfId="1" applyNumberFormat="1" applyFont="1" applyFill="1" applyBorder="1"/>
    <xf numFmtId="165" fontId="69" fillId="2" borderId="4" xfId="1" applyNumberFormat="1" applyFont="1" applyFill="1" applyBorder="1"/>
    <xf numFmtId="165" fontId="14" fillId="2" borderId="25" xfId="1" applyNumberFormat="1" applyFont="1" applyFill="1" applyBorder="1" applyAlignment="1">
      <alignment vertical="center"/>
    </xf>
    <xf numFmtId="0" fontId="14" fillId="2" borderId="78" xfId="0" applyFont="1" applyFill="1" applyBorder="1" applyAlignment="1">
      <alignment horizontal="left" vertical="center" wrapText="1"/>
    </xf>
    <xf numFmtId="165" fontId="69" fillId="2" borderId="10" xfId="1" applyNumberFormat="1" applyFont="1" applyFill="1" applyBorder="1"/>
    <xf numFmtId="165" fontId="69" fillId="2" borderId="3" xfId="1" applyNumberFormat="1" applyFont="1" applyFill="1" applyBorder="1"/>
    <xf numFmtId="165" fontId="14" fillId="2" borderId="6" xfId="1" applyNumberFormat="1" applyFont="1" applyFill="1" applyBorder="1" applyAlignment="1">
      <alignment vertical="center"/>
    </xf>
    <xf numFmtId="165" fontId="14" fillId="2" borderId="47" xfId="1" applyNumberFormat="1" applyFont="1" applyFill="1" applyBorder="1" applyAlignment="1">
      <alignment vertical="center"/>
    </xf>
    <xf numFmtId="0" fontId="14" fillId="2" borderId="35" xfId="0" applyFont="1" applyFill="1" applyBorder="1" applyAlignment="1">
      <alignment vertical="center"/>
    </xf>
    <xf numFmtId="165" fontId="14" fillId="2" borderId="33" xfId="1" applyNumberFormat="1" applyFont="1" applyFill="1" applyBorder="1" applyAlignment="1">
      <alignment vertical="center"/>
    </xf>
    <xf numFmtId="165" fontId="14" fillId="2" borderId="9" xfId="1" applyNumberFormat="1" applyFont="1" applyFill="1" applyBorder="1" applyAlignment="1">
      <alignment vertical="center"/>
    </xf>
    <xf numFmtId="165" fontId="14" fillId="2" borderId="28" xfId="1" applyNumberFormat="1" applyFont="1" applyFill="1" applyBorder="1" applyAlignment="1">
      <alignment vertical="center"/>
    </xf>
    <xf numFmtId="49" fontId="14" fillId="2" borderId="76" xfId="0" applyNumberFormat="1" applyFont="1" applyFill="1" applyBorder="1" applyAlignment="1">
      <alignment vertical="center"/>
    </xf>
    <xf numFmtId="49" fontId="14" fillId="2" borderId="74" xfId="0" applyNumberFormat="1" applyFont="1" applyFill="1" applyBorder="1" applyAlignment="1">
      <alignment vertical="center"/>
    </xf>
    <xf numFmtId="49" fontId="14" fillId="2" borderId="27" xfId="0" applyNumberFormat="1" applyFont="1" applyFill="1" applyBorder="1" applyAlignment="1">
      <alignment vertical="center"/>
    </xf>
    <xf numFmtId="165" fontId="14" fillId="2" borderId="56" xfId="1" applyNumberFormat="1" applyFont="1" applyFill="1" applyBorder="1"/>
    <xf numFmtId="165" fontId="14" fillId="2" borderId="57" xfId="1" applyNumberFormat="1" applyFont="1" applyFill="1" applyBorder="1"/>
    <xf numFmtId="165" fontId="14" fillId="2" borderId="25" xfId="1" applyNumberFormat="1" applyFont="1" applyFill="1" applyBorder="1"/>
    <xf numFmtId="165" fontId="14" fillId="2" borderId="43" xfId="1" applyNumberFormat="1" applyFont="1" applyFill="1" applyBorder="1"/>
    <xf numFmtId="0" fontId="14" fillId="2" borderId="45" xfId="0" applyFont="1" applyFill="1" applyBorder="1" applyAlignment="1">
      <alignment vertical="center"/>
    </xf>
    <xf numFmtId="165" fontId="69" fillId="2" borderId="52" xfId="1" applyNumberFormat="1" applyFont="1" applyFill="1" applyBorder="1"/>
    <xf numFmtId="165" fontId="69" fillId="2" borderId="17" xfId="1" applyNumberFormat="1" applyFont="1" applyFill="1" applyBorder="1"/>
    <xf numFmtId="165" fontId="14" fillId="2" borderId="24" xfId="1" applyNumberFormat="1" applyFont="1" applyFill="1" applyBorder="1"/>
    <xf numFmtId="165" fontId="14" fillId="2" borderId="47" xfId="1" applyNumberFormat="1" applyFont="1" applyFill="1" applyBorder="1"/>
    <xf numFmtId="165" fontId="14" fillId="2" borderId="33" xfId="1" applyNumberFormat="1" applyFont="1" applyFill="1" applyBorder="1"/>
    <xf numFmtId="165" fontId="14" fillId="2" borderId="7" xfId="1" applyNumberFormat="1" applyFont="1" applyFill="1" applyBorder="1"/>
    <xf numFmtId="165" fontId="14" fillId="2" borderId="9" xfId="1" applyNumberFormat="1" applyFont="1" applyFill="1" applyBorder="1"/>
    <xf numFmtId="165" fontId="14" fillId="2" borderId="28" xfId="1" applyNumberFormat="1" applyFont="1" applyFill="1" applyBorder="1"/>
    <xf numFmtId="165" fontId="33" fillId="2" borderId="49" xfId="1" applyNumberFormat="1" applyFont="1" applyFill="1" applyBorder="1" applyAlignment="1">
      <alignment horizontal="center" vertical="center"/>
    </xf>
    <xf numFmtId="165" fontId="33" fillId="2" borderId="28" xfId="1" applyNumberFormat="1" applyFont="1" applyFill="1" applyBorder="1" applyAlignment="1">
      <alignment horizontal="center" vertical="center"/>
    </xf>
    <xf numFmtId="165" fontId="33" fillId="2" borderId="48" xfId="1" applyNumberFormat="1" applyFont="1" applyFill="1" applyBorder="1" applyAlignment="1">
      <alignment horizontal="center" vertical="center"/>
    </xf>
    <xf numFmtId="165" fontId="33" fillId="2" borderId="47" xfId="1" applyNumberFormat="1" applyFont="1" applyFill="1" applyBorder="1" applyAlignment="1">
      <alignment horizontal="center" vertical="center"/>
    </xf>
    <xf numFmtId="0" fontId="14" fillId="2" borderId="9" xfId="0" applyFont="1" applyFill="1" applyBorder="1" applyAlignment="1">
      <alignment vertical="center" wrapText="1"/>
    </xf>
    <xf numFmtId="165" fontId="33" fillId="2" borderId="43" xfId="1" applyNumberFormat="1" applyFont="1" applyFill="1" applyBorder="1" applyAlignment="1">
      <alignment horizontal="center" vertical="center"/>
    </xf>
    <xf numFmtId="0" fontId="14" fillId="2" borderId="9" xfId="0" applyFont="1" applyFill="1" applyBorder="1" applyAlignment="1">
      <alignment horizontal="left" vertical="center" wrapText="1"/>
    </xf>
    <xf numFmtId="49" fontId="14" fillId="2" borderId="0" xfId="0" applyNumberFormat="1" applyFont="1" applyFill="1" applyAlignment="1">
      <alignment horizontal="center" vertical="center"/>
    </xf>
    <xf numFmtId="49" fontId="14" fillId="2" borderId="20" xfId="0" applyNumberFormat="1"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14" fillId="2" borderId="22" xfId="0" applyFont="1" applyFill="1" applyBorder="1" applyAlignment="1">
      <alignment horizontal="center" vertical="center" wrapText="1"/>
    </xf>
    <xf numFmtId="49" fontId="14" fillId="2" borderId="33" xfId="0" applyNumberFormat="1" applyFont="1" applyFill="1" applyBorder="1" applyAlignment="1">
      <alignment horizontal="center"/>
    </xf>
    <xf numFmtId="0" fontId="65" fillId="2" borderId="32" xfId="0" applyFont="1" applyFill="1" applyBorder="1" applyAlignment="1">
      <alignment vertical="center" wrapText="1"/>
    </xf>
    <xf numFmtId="49" fontId="14" fillId="2" borderId="2" xfId="0" applyNumberFormat="1" applyFont="1" applyFill="1" applyBorder="1" applyAlignment="1">
      <alignment horizontal="center"/>
    </xf>
    <xf numFmtId="0" fontId="14" fillId="2" borderId="32" xfId="0" applyFont="1" applyFill="1" applyBorder="1" applyAlignment="1">
      <alignment vertical="center" wrapText="1"/>
    </xf>
    <xf numFmtId="0" fontId="33" fillId="2" borderId="0" xfId="0" applyFont="1" applyFill="1" applyAlignment="1">
      <alignment horizontal="center" vertical="center"/>
    </xf>
    <xf numFmtId="0" fontId="14" fillId="2" borderId="22" xfId="0" applyFont="1" applyFill="1" applyBorder="1" applyAlignment="1">
      <alignment horizontal="left" vertical="center" wrapText="1"/>
    </xf>
    <xf numFmtId="0" fontId="14" fillId="2" borderId="9" xfId="0" applyFont="1" applyFill="1" applyBorder="1" applyAlignment="1">
      <alignment horizontal="left"/>
    </xf>
    <xf numFmtId="0" fontId="14" fillId="2" borderId="24" xfId="0" applyFont="1" applyFill="1" applyBorder="1" applyAlignment="1">
      <alignment horizontal="left" vertical="center" wrapText="1"/>
    </xf>
    <xf numFmtId="0" fontId="14" fillId="2" borderId="66" xfId="0" applyFont="1" applyFill="1" applyBorder="1"/>
    <xf numFmtId="0" fontId="14" fillId="2" borderId="25" xfId="0" applyFont="1" applyFill="1" applyBorder="1"/>
    <xf numFmtId="0" fontId="14" fillId="2" borderId="24" xfId="0" applyFont="1" applyFill="1" applyBorder="1"/>
    <xf numFmtId="0" fontId="14" fillId="2" borderId="6" xfId="0" applyFont="1" applyFill="1" applyBorder="1"/>
    <xf numFmtId="0" fontId="14" fillId="2" borderId="24" xfId="0" applyFont="1" applyFill="1" applyBorder="1" applyAlignment="1">
      <alignment vertical="top" wrapText="1"/>
    </xf>
    <xf numFmtId="0" fontId="14" fillId="2" borderId="6" xfId="0" applyFont="1" applyFill="1" applyBorder="1" applyAlignment="1">
      <alignment vertical="top" wrapText="1"/>
    </xf>
    <xf numFmtId="165" fontId="62" fillId="2" borderId="48" xfId="1" applyNumberFormat="1" applyFont="1" applyFill="1" applyBorder="1" applyAlignment="1">
      <alignment horizontal="center" vertical="center"/>
    </xf>
    <xf numFmtId="165" fontId="62" fillId="2" borderId="43" xfId="1" applyNumberFormat="1" applyFont="1" applyFill="1" applyBorder="1" applyAlignment="1">
      <alignment horizontal="center" vertical="center"/>
    </xf>
    <xf numFmtId="165" fontId="62" fillId="2" borderId="47" xfId="1" applyNumberFormat="1" applyFont="1" applyFill="1" applyBorder="1" applyAlignment="1">
      <alignment horizontal="center" vertical="center"/>
    </xf>
    <xf numFmtId="165" fontId="62" fillId="2" borderId="72" xfId="1" applyNumberFormat="1" applyFont="1" applyFill="1" applyBorder="1" applyAlignment="1">
      <alignment horizontal="center" vertical="center"/>
    </xf>
    <xf numFmtId="0" fontId="57" fillId="2" borderId="33" xfId="0" applyFont="1" applyFill="1" applyBorder="1" applyAlignment="1">
      <alignment horizontal="center" vertical="center" wrapText="1"/>
    </xf>
    <xf numFmtId="0" fontId="61" fillId="2" borderId="9" xfId="0" applyFont="1" applyFill="1" applyBorder="1" applyAlignment="1">
      <alignment horizontal="center" vertical="center"/>
    </xf>
    <xf numFmtId="0" fontId="61" fillId="2" borderId="65" xfId="0" applyFont="1" applyFill="1" applyBorder="1" applyAlignment="1">
      <alignment horizontal="center" vertical="center" wrapText="1"/>
    </xf>
    <xf numFmtId="0" fontId="61" fillId="2" borderId="9" xfId="0" applyFont="1" applyFill="1" applyBorder="1" applyAlignment="1">
      <alignment horizontal="center" vertical="center" wrapText="1"/>
    </xf>
    <xf numFmtId="49" fontId="57" fillId="2" borderId="2" xfId="0" applyNumberFormat="1" applyFont="1" applyFill="1" applyBorder="1" applyAlignment="1">
      <alignment horizontal="center" vertical="center"/>
    </xf>
    <xf numFmtId="0" fontId="57" fillId="2" borderId="66" xfId="0" applyFont="1" applyFill="1" applyBorder="1" applyAlignment="1">
      <alignment vertical="center"/>
    </xf>
    <xf numFmtId="165" fontId="61" fillId="2" borderId="67" xfId="1" applyNumberFormat="1" applyFont="1" applyFill="1" applyBorder="1" applyAlignment="1">
      <alignment horizontal="center" vertical="center"/>
    </xf>
    <xf numFmtId="165" fontId="61" fillId="2" borderId="66" xfId="1" applyNumberFormat="1" applyFont="1" applyFill="1" applyBorder="1" applyAlignment="1">
      <alignment horizontal="center" vertical="center"/>
    </xf>
    <xf numFmtId="49" fontId="57" fillId="2" borderId="1" xfId="0" applyNumberFormat="1" applyFont="1" applyFill="1" applyBorder="1" applyAlignment="1">
      <alignment horizontal="center" vertical="center"/>
    </xf>
    <xf numFmtId="0" fontId="57" fillId="2" borderId="25" xfId="0" applyFont="1" applyFill="1" applyBorder="1" applyAlignment="1">
      <alignment vertical="center"/>
    </xf>
    <xf numFmtId="165" fontId="61" fillId="2" borderId="37" xfId="1" applyNumberFormat="1" applyFont="1" applyFill="1" applyBorder="1" applyAlignment="1">
      <alignment horizontal="center" vertical="center"/>
    </xf>
    <xf numFmtId="0" fontId="57" fillId="2" borderId="25" xfId="0" applyFont="1" applyFill="1" applyBorder="1"/>
    <xf numFmtId="165" fontId="70" fillId="2" borderId="37" xfId="1" applyNumberFormat="1" applyFont="1" applyFill="1" applyBorder="1" applyAlignment="1">
      <alignment horizontal="center" vertical="center"/>
    </xf>
    <xf numFmtId="165" fontId="70" fillId="2" borderId="25" xfId="1" applyNumberFormat="1" applyFont="1" applyFill="1" applyBorder="1" applyAlignment="1">
      <alignment horizontal="center" vertical="center"/>
    </xf>
    <xf numFmtId="49" fontId="57" fillId="2" borderId="52" xfId="0" applyNumberFormat="1" applyFont="1" applyFill="1" applyBorder="1" applyAlignment="1">
      <alignment horizontal="center" vertical="center"/>
    </xf>
    <xf numFmtId="0" fontId="57" fillId="2" borderId="24" xfId="0" applyFont="1" applyFill="1" applyBorder="1"/>
    <xf numFmtId="165" fontId="61" fillId="2" borderId="68" xfId="1" applyNumberFormat="1" applyFont="1" applyFill="1" applyBorder="1" applyAlignment="1">
      <alignment horizontal="center" vertical="center"/>
    </xf>
    <xf numFmtId="49" fontId="57" fillId="2" borderId="33" xfId="0" applyNumberFormat="1" applyFont="1" applyFill="1" applyBorder="1" applyAlignment="1">
      <alignment horizontal="center" vertical="center"/>
    </xf>
    <xf numFmtId="0" fontId="61" fillId="2" borderId="9" xfId="0" applyFont="1" applyFill="1" applyBorder="1" applyAlignment="1">
      <alignment vertical="center"/>
    </xf>
    <xf numFmtId="165" fontId="61" fillId="2" borderId="65" xfId="1" applyNumberFormat="1" applyFont="1" applyFill="1" applyBorder="1" applyAlignment="1">
      <alignment horizontal="center" vertical="center"/>
    </xf>
    <xf numFmtId="0" fontId="33" fillId="2" borderId="34" xfId="0" applyFont="1" applyFill="1" applyBorder="1"/>
    <xf numFmtId="0" fontId="62" fillId="2" borderId="34" xfId="0" applyFont="1" applyFill="1" applyBorder="1" applyAlignment="1">
      <alignment vertical="center"/>
    </xf>
    <xf numFmtId="0" fontId="62" fillId="2" borderId="19" xfId="0" applyFont="1" applyFill="1" applyBorder="1" applyAlignment="1">
      <alignment vertical="center"/>
    </xf>
    <xf numFmtId="0" fontId="62" fillId="2" borderId="19" xfId="0" applyFont="1" applyFill="1" applyBorder="1" applyAlignment="1">
      <alignment horizontal="left" vertical="center" wrapText="1"/>
    </xf>
    <xf numFmtId="0" fontId="62" fillId="2" borderId="44" xfId="0" applyFont="1" applyFill="1" applyBorder="1" applyAlignment="1">
      <alignment vertical="center"/>
    </xf>
    <xf numFmtId="0" fontId="62" fillId="2" borderId="31" xfId="0" applyFont="1" applyFill="1" applyBorder="1" applyAlignment="1">
      <alignment vertical="center"/>
    </xf>
    <xf numFmtId="165" fontId="62" fillId="2" borderId="54" xfId="1" applyNumberFormat="1" applyFont="1" applyFill="1" applyBorder="1" applyAlignment="1">
      <alignment horizontal="center" vertical="center"/>
    </xf>
    <xf numFmtId="165" fontId="62" fillId="2" borderId="62" xfId="0" applyNumberFormat="1" applyFont="1" applyFill="1" applyBorder="1" applyAlignment="1">
      <alignment horizontal="center" vertical="center"/>
    </xf>
    <xf numFmtId="165" fontId="14" fillId="2" borderId="5" xfId="1" applyNumberFormat="1" applyFont="1" applyFill="1" applyBorder="1" applyAlignment="1">
      <alignment horizontal="center" vertical="center"/>
    </xf>
    <xf numFmtId="165" fontId="62" fillId="2" borderId="46" xfId="1" applyNumberFormat="1" applyFont="1" applyFill="1" applyBorder="1" applyAlignment="1">
      <alignment horizontal="center" vertical="center"/>
    </xf>
    <xf numFmtId="165" fontId="62" fillId="2" borderId="8" xfId="1" applyNumberFormat="1" applyFont="1" applyFill="1" applyBorder="1" applyAlignment="1">
      <alignment horizontal="center" vertical="center"/>
    </xf>
    <xf numFmtId="165" fontId="62" fillId="2" borderId="28" xfId="1" applyNumberFormat="1" applyFont="1" applyFill="1" applyBorder="1" applyAlignment="1">
      <alignment horizontal="center" vertical="center"/>
    </xf>
    <xf numFmtId="0" fontId="71" fillId="2" borderId="29" xfId="0" applyFont="1" applyFill="1" applyBorder="1" applyAlignment="1">
      <alignment horizontal="center" vertical="center" wrapText="1"/>
    </xf>
    <xf numFmtId="0" fontId="71" fillId="2" borderId="26" xfId="0" applyFont="1" applyFill="1" applyBorder="1" applyAlignment="1">
      <alignment horizontal="center" vertical="center" wrapText="1"/>
    </xf>
    <xf numFmtId="0" fontId="71" fillId="2" borderId="4" xfId="0" applyFont="1" applyFill="1" applyBorder="1" applyAlignment="1">
      <alignment vertical="center" wrapText="1"/>
    </xf>
    <xf numFmtId="0" fontId="54" fillId="2" borderId="4" xfId="0" applyFont="1" applyFill="1" applyBorder="1" applyAlignment="1">
      <alignment horizontal="center" vertical="center"/>
    </xf>
    <xf numFmtId="165" fontId="54" fillId="2" borderId="4" xfId="0" applyNumberFormat="1" applyFont="1" applyFill="1" applyBorder="1" applyAlignment="1">
      <alignment horizontal="center" vertical="center"/>
    </xf>
    <xf numFmtId="165" fontId="54" fillId="2" borderId="4" xfId="1" applyNumberFormat="1" applyFont="1" applyFill="1" applyBorder="1" applyAlignment="1">
      <alignment horizontal="center" vertical="center"/>
    </xf>
    <xf numFmtId="0" fontId="54" fillId="2" borderId="25" xfId="0" applyFont="1" applyFill="1" applyBorder="1" applyAlignment="1">
      <alignment horizontal="center" vertical="center"/>
    </xf>
    <xf numFmtId="0" fontId="73" fillId="2" borderId="4" xfId="0" applyFont="1" applyFill="1" applyBorder="1" applyAlignment="1">
      <alignment vertical="center" wrapText="1"/>
    </xf>
    <xf numFmtId="0" fontId="54" fillId="2" borderId="4" xfId="0" applyFont="1" applyFill="1" applyBorder="1" applyAlignment="1">
      <alignment vertical="center" wrapText="1"/>
    </xf>
    <xf numFmtId="49" fontId="33" fillId="2" borderId="10" xfId="0" applyNumberFormat="1" applyFont="1" applyFill="1" applyBorder="1" applyAlignment="1">
      <alignment horizontal="center" vertical="center"/>
    </xf>
    <xf numFmtId="0" fontId="73" fillId="2" borderId="3" xfId="0" applyFont="1" applyFill="1" applyBorder="1" applyAlignment="1">
      <alignment vertical="center" wrapText="1"/>
    </xf>
    <xf numFmtId="0" fontId="74" fillId="2" borderId="0" xfId="0" applyFont="1" applyFill="1"/>
    <xf numFmtId="0" fontId="75" fillId="2" borderId="0" xfId="0" applyFont="1" applyFill="1" applyAlignment="1">
      <alignment vertical="center" wrapText="1"/>
    </xf>
    <xf numFmtId="0" fontId="54" fillId="2" borderId="0" xfId="0" applyFont="1" applyFill="1" applyAlignment="1">
      <alignment horizontal="center" vertical="center"/>
    </xf>
    <xf numFmtId="0" fontId="54" fillId="2" borderId="35" xfId="0" applyFont="1" applyFill="1" applyBorder="1" applyAlignment="1">
      <alignment horizontal="center" vertical="center"/>
    </xf>
    <xf numFmtId="0" fontId="33" fillId="2" borderId="14" xfId="0" applyFont="1" applyFill="1" applyBorder="1" applyAlignment="1">
      <alignment vertical="center" wrapText="1"/>
    </xf>
    <xf numFmtId="0" fontId="33" fillId="2" borderId="13" xfId="0" applyFont="1" applyFill="1" applyBorder="1" applyAlignment="1">
      <alignment horizontal="center" vertical="center" wrapText="1"/>
    </xf>
    <xf numFmtId="0" fontId="71" fillId="2" borderId="27" xfId="0" applyFont="1" applyFill="1" applyBorder="1" applyAlignment="1">
      <alignment horizontal="center" vertical="center" wrapText="1"/>
    </xf>
    <xf numFmtId="0" fontId="54" fillId="2" borderId="3" xfId="0" applyFont="1" applyFill="1" applyBorder="1" applyAlignment="1">
      <alignment horizontal="center" vertical="center"/>
    </xf>
    <xf numFmtId="0" fontId="54" fillId="2" borderId="6" xfId="0" applyFont="1" applyFill="1" applyBorder="1" applyAlignment="1">
      <alignment horizontal="center" vertical="center"/>
    </xf>
    <xf numFmtId="49" fontId="33" fillId="2" borderId="50" xfId="3" applyNumberFormat="1" applyFont="1" applyFill="1" applyBorder="1" applyAlignment="1">
      <alignment horizontal="center" wrapText="1"/>
    </xf>
    <xf numFmtId="0" fontId="62" fillId="2" borderId="51" xfId="3" applyFont="1" applyFill="1" applyBorder="1" applyAlignment="1">
      <alignment horizontal="center" vertical="center"/>
    </xf>
    <xf numFmtId="0" fontId="14" fillId="2" borderId="51" xfId="3" applyFont="1" applyFill="1" applyBorder="1" applyAlignment="1">
      <alignment horizontal="center" vertical="center" wrapText="1"/>
    </xf>
    <xf numFmtId="0" fontId="14" fillId="2" borderId="56" xfId="3" applyFont="1" applyFill="1" applyBorder="1" applyAlignment="1">
      <alignment horizontal="center" vertical="center" wrapText="1"/>
    </xf>
    <xf numFmtId="49" fontId="33" fillId="2" borderId="1" xfId="3" applyNumberFormat="1" applyFont="1" applyFill="1" applyBorder="1"/>
    <xf numFmtId="0" fontId="62" fillId="2" borderId="4" xfId="3" applyFont="1" applyFill="1" applyBorder="1" applyAlignment="1">
      <alignment vertical="center"/>
    </xf>
    <xf numFmtId="165" fontId="62" fillId="2" borderId="4" xfId="1" applyNumberFormat="1" applyFont="1" applyFill="1" applyBorder="1" applyAlignment="1">
      <alignment horizontal="center" vertical="center" wrapText="1"/>
    </xf>
    <xf numFmtId="165" fontId="62" fillId="2" borderId="25" xfId="1" applyNumberFormat="1" applyFont="1" applyFill="1" applyBorder="1" applyAlignment="1">
      <alignment horizontal="center" vertical="center" wrapText="1"/>
    </xf>
    <xf numFmtId="0" fontId="62" fillId="2" borderId="4" xfId="3" applyFont="1" applyFill="1" applyBorder="1" applyAlignment="1">
      <alignment horizontal="left" vertical="center" wrapText="1" indent="2"/>
    </xf>
    <xf numFmtId="165" fontId="62" fillId="2" borderId="4" xfId="3" applyNumberFormat="1" applyFont="1" applyFill="1" applyBorder="1" applyAlignment="1">
      <alignment vertical="center"/>
    </xf>
    <xf numFmtId="165" fontId="62" fillId="2" borderId="25" xfId="3" applyNumberFormat="1" applyFont="1" applyFill="1" applyBorder="1" applyAlignment="1">
      <alignment vertical="center"/>
    </xf>
    <xf numFmtId="49" fontId="33" fillId="2" borderId="2" xfId="3" applyNumberFormat="1" applyFont="1" applyFill="1" applyBorder="1"/>
    <xf numFmtId="0" fontId="62" fillId="2" borderId="4" xfId="3" applyFont="1" applyFill="1" applyBorder="1" applyAlignment="1">
      <alignment horizontal="left" vertical="center" wrapText="1"/>
    </xf>
    <xf numFmtId="49" fontId="33" fillId="2" borderId="10" xfId="3" applyNumberFormat="1" applyFont="1" applyFill="1" applyBorder="1"/>
    <xf numFmtId="0" fontId="62" fillId="2" borderId="3" xfId="3" applyFont="1" applyFill="1" applyBorder="1" applyAlignment="1">
      <alignment vertical="center" wrapText="1"/>
    </xf>
    <xf numFmtId="165" fontId="62" fillId="2" borderId="3" xfId="1" applyNumberFormat="1" applyFont="1" applyFill="1" applyBorder="1" applyAlignment="1">
      <alignment vertical="center"/>
    </xf>
    <xf numFmtId="165" fontId="62" fillId="2" borderId="6" xfId="1" applyNumberFormat="1" applyFont="1" applyFill="1" applyBorder="1" applyAlignment="1">
      <alignment vertical="center"/>
    </xf>
    <xf numFmtId="49" fontId="33" fillId="2" borderId="0" xfId="3" applyNumberFormat="1" applyFont="1" applyFill="1"/>
    <xf numFmtId="0" fontId="62" fillId="2" borderId="0" xfId="3" applyFont="1" applyFill="1" applyAlignment="1">
      <alignment vertical="center" wrapText="1"/>
    </xf>
    <xf numFmtId="0" fontId="62" fillId="2" borderId="0" xfId="3" applyFont="1" applyFill="1" applyAlignment="1">
      <alignment vertical="center"/>
    </xf>
    <xf numFmtId="49" fontId="33" fillId="2" borderId="50" xfId="3" applyNumberFormat="1" applyFont="1" applyFill="1" applyBorder="1" applyAlignment="1">
      <alignment horizontal="center" vertical="center" wrapText="1"/>
    </xf>
    <xf numFmtId="165" fontId="14" fillId="2" borderId="25" xfId="1" applyNumberFormat="1" applyFont="1" applyFill="1" applyBorder="1" applyAlignment="1">
      <alignment horizontal="center" vertical="center" wrapText="1"/>
    </xf>
    <xf numFmtId="0" fontId="14" fillId="2" borderId="4" xfId="3" applyFont="1" applyFill="1" applyBorder="1" applyAlignment="1">
      <alignment horizontal="left" vertical="center" wrapText="1" indent="2"/>
    </xf>
    <xf numFmtId="0" fontId="62" fillId="2" borderId="4" xfId="3" applyFont="1" applyFill="1" applyBorder="1" applyAlignment="1">
      <alignment horizontal="left" vertical="center" indent="2"/>
    </xf>
    <xf numFmtId="49" fontId="76" fillId="2" borderId="0" xfId="3" applyNumberFormat="1" applyFont="1" applyFill="1"/>
    <xf numFmtId="0" fontId="76" fillId="2" borderId="0" xfId="3" applyFont="1" applyFill="1"/>
    <xf numFmtId="49" fontId="76" fillId="2" borderId="1" xfId="3" applyNumberFormat="1" applyFont="1" applyFill="1" applyBorder="1"/>
    <xf numFmtId="0" fontId="62" fillId="2" borderId="51" xfId="3" applyFont="1" applyFill="1" applyBorder="1" applyAlignment="1">
      <alignment horizontal="center" vertical="center" wrapText="1"/>
    </xf>
    <xf numFmtId="0" fontId="62" fillId="2" borderId="56" xfId="3" applyFont="1" applyFill="1" applyBorder="1" applyAlignment="1">
      <alignment horizontal="center" vertical="center" wrapText="1"/>
    </xf>
    <xf numFmtId="165" fontId="62" fillId="2" borderId="4" xfId="3" applyNumberFormat="1" applyFont="1" applyFill="1" applyBorder="1" applyAlignment="1">
      <alignment horizontal="center" vertical="center" wrapText="1"/>
    </xf>
    <xf numFmtId="165" fontId="62" fillId="2" borderId="25" xfId="3" applyNumberFormat="1" applyFont="1" applyFill="1" applyBorder="1" applyAlignment="1">
      <alignment horizontal="center" vertical="center" wrapText="1"/>
    </xf>
    <xf numFmtId="0" fontId="37" fillId="0" borderId="0" xfId="0" applyFont="1" applyAlignment="1">
      <alignment horizontal="center"/>
    </xf>
    <xf numFmtId="0" fontId="34" fillId="2" borderId="0" xfId="0" applyFont="1" applyFill="1" applyAlignment="1">
      <alignment horizontal="center"/>
    </xf>
    <xf numFmtId="0" fontId="9" fillId="2" borderId="0" xfId="0" applyFont="1" applyFill="1"/>
    <xf numFmtId="0" fontId="14" fillId="2" borderId="52"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2" borderId="24" xfId="0" applyFont="1" applyFill="1" applyBorder="1" applyAlignment="1">
      <alignment horizontal="center" vertical="center" wrapText="1"/>
    </xf>
    <xf numFmtId="0" fontId="14" fillId="2" borderId="68" xfId="0" applyFont="1" applyFill="1" applyBorder="1" applyAlignment="1">
      <alignment horizontal="center" vertical="center" wrapText="1"/>
    </xf>
    <xf numFmtId="0" fontId="33" fillId="2" borderId="0" xfId="0" applyFont="1" applyFill="1" applyAlignment="1">
      <alignment horizontal="center"/>
    </xf>
    <xf numFmtId="0" fontId="14" fillId="2" borderId="35" xfId="2" applyFont="1" applyFill="1" applyBorder="1" applyAlignment="1">
      <alignment horizontal="center" vertical="center" textRotation="90" wrapText="1"/>
    </xf>
    <xf numFmtId="0" fontId="33" fillId="2" borderId="34" xfId="0" applyFont="1" applyFill="1" applyBorder="1" applyAlignment="1">
      <alignment horizontal="center" vertical="center"/>
    </xf>
    <xf numFmtId="165" fontId="62" fillId="2" borderId="70" xfId="1" applyNumberFormat="1" applyFont="1" applyFill="1" applyBorder="1" applyAlignment="1">
      <alignment horizontal="center" vertical="center"/>
    </xf>
    <xf numFmtId="165" fontId="33" fillId="2" borderId="66" xfId="1" applyNumberFormat="1" applyFont="1" applyFill="1" applyBorder="1" applyAlignment="1">
      <alignment horizontal="center" vertical="center"/>
    </xf>
    <xf numFmtId="165" fontId="62" fillId="2" borderId="59" xfId="1" applyNumberFormat="1" applyFont="1" applyFill="1" applyBorder="1" applyAlignment="1">
      <alignment horizontal="center" vertical="center"/>
    </xf>
    <xf numFmtId="165" fontId="33" fillId="2" borderId="25" xfId="1" applyNumberFormat="1" applyFont="1" applyFill="1" applyBorder="1" applyAlignment="1">
      <alignment horizontal="center" vertical="center"/>
    </xf>
    <xf numFmtId="165" fontId="62" fillId="2" borderId="60" xfId="1" applyNumberFormat="1" applyFont="1" applyFill="1" applyBorder="1" applyAlignment="1">
      <alignment horizontal="center" vertical="center"/>
    </xf>
    <xf numFmtId="165" fontId="33" fillId="2" borderId="24" xfId="1" applyNumberFormat="1" applyFont="1" applyFill="1" applyBorder="1" applyAlignment="1">
      <alignment horizontal="center" vertical="center"/>
    </xf>
    <xf numFmtId="165" fontId="62" fillId="2" borderId="32" xfId="1" applyNumberFormat="1" applyFont="1" applyFill="1" applyBorder="1" applyAlignment="1">
      <alignment horizontal="center" vertical="center"/>
    </xf>
    <xf numFmtId="0" fontId="14" fillId="2" borderId="77" xfId="2" applyFont="1" applyFill="1" applyBorder="1" applyAlignment="1">
      <alignment horizontal="center" vertical="center" wrapText="1"/>
    </xf>
    <xf numFmtId="0" fontId="14" fillId="2" borderId="11" xfId="2" applyFont="1" applyFill="1" applyBorder="1" applyAlignment="1">
      <alignment horizontal="center" vertical="center" wrapText="1"/>
    </xf>
    <xf numFmtId="0" fontId="14" fillId="2" borderId="12" xfId="2" applyFont="1" applyFill="1" applyBorder="1" applyAlignment="1">
      <alignment horizontal="center" vertical="center" wrapText="1"/>
    </xf>
    <xf numFmtId="0" fontId="14" fillId="2" borderId="65" xfId="2"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9" xfId="2" applyFont="1" applyFill="1" applyBorder="1" applyAlignment="1">
      <alignment horizontal="center" vertical="center" wrapText="1"/>
    </xf>
    <xf numFmtId="49" fontId="14" fillId="2" borderId="36" xfId="0" applyNumberFormat="1" applyFont="1" applyFill="1" applyBorder="1" applyAlignment="1">
      <alignment horizontal="center" vertical="center"/>
    </xf>
    <xf numFmtId="49" fontId="14" fillId="2" borderId="4" xfId="0" applyNumberFormat="1" applyFont="1" applyFill="1" applyBorder="1" applyAlignment="1">
      <alignment horizontal="center" vertical="center"/>
    </xf>
    <xf numFmtId="49" fontId="14" fillId="2" borderId="17" xfId="0" applyNumberFormat="1" applyFont="1" applyFill="1" applyBorder="1" applyAlignment="1">
      <alignment horizontal="center" vertical="center"/>
    </xf>
    <xf numFmtId="0" fontId="14" fillId="2" borderId="60" xfId="0" applyFont="1" applyFill="1" applyBorder="1" applyAlignment="1">
      <alignment vertical="center" wrapText="1"/>
    </xf>
    <xf numFmtId="0" fontId="14" fillId="0" borderId="28" xfId="2" applyFont="1" applyBorder="1" applyAlignment="1">
      <alignment vertical="center" wrapText="1"/>
    </xf>
    <xf numFmtId="0" fontId="14" fillId="2" borderId="33"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65" xfId="0" applyFont="1" applyFill="1" applyBorder="1" applyAlignment="1">
      <alignment horizontal="center" vertical="center" wrapText="1"/>
    </xf>
    <xf numFmtId="0" fontId="14" fillId="2" borderId="10" xfId="2" applyFont="1" applyFill="1" applyBorder="1" applyAlignment="1">
      <alignment horizontal="center" vertical="center" textRotation="90" wrapText="1"/>
    </xf>
    <xf numFmtId="0" fontId="14" fillId="2" borderId="6" xfId="2" applyFont="1" applyFill="1" applyBorder="1" applyAlignment="1">
      <alignment horizontal="center" vertical="center" textRotation="90" wrapText="1"/>
    </xf>
    <xf numFmtId="0" fontId="14" fillId="2" borderId="39" xfId="2" applyFont="1" applyFill="1" applyBorder="1" applyAlignment="1">
      <alignment horizontal="center" vertical="center" textRotation="90" wrapText="1"/>
    </xf>
    <xf numFmtId="0" fontId="14" fillId="2" borderId="35" xfId="2" applyFont="1" applyFill="1" applyBorder="1" applyAlignment="1">
      <alignment vertical="center" wrapText="1"/>
    </xf>
    <xf numFmtId="0" fontId="14" fillId="2" borderId="8" xfId="2" applyFont="1" applyFill="1" applyBorder="1" applyAlignment="1">
      <alignment vertical="center" wrapText="1"/>
    </xf>
    <xf numFmtId="0" fontId="14" fillId="2" borderId="31" xfId="2" applyFont="1" applyFill="1" applyBorder="1" applyAlignment="1">
      <alignment vertical="center" wrapText="1"/>
    </xf>
    <xf numFmtId="0" fontId="14" fillId="2" borderId="28" xfId="2" applyFont="1" applyFill="1" applyBorder="1" applyAlignment="1">
      <alignment vertical="center" wrapText="1"/>
    </xf>
    <xf numFmtId="165" fontId="62" fillId="2" borderId="0" xfId="1" applyNumberFormat="1" applyFont="1" applyFill="1" applyAlignment="1">
      <alignment horizontal="center" vertical="center"/>
    </xf>
    <xf numFmtId="165" fontId="62" fillId="2" borderId="73" xfId="1" applyNumberFormat="1" applyFont="1" applyFill="1" applyBorder="1" applyAlignment="1">
      <alignment horizontal="center" vertical="center"/>
    </xf>
    <xf numFmtId="165" fontId="62" fillId="2" borderId="20" xfId="1" applyNumberFormat="1" applyFont="1" applyFill="1" applyBorder="1" applyAlignment="1">
      <alignment horizontal="center" vertical="center"/>
    </xf>
    <xf numFmtId="165" fontId="62" fillId="2" borderId="74" xfId="1" applyNumberFormat="1" applyFont="1" applyFill="1" applyBorder="1" applyAlignment="1">
      <alignment horizontal="center" vertical="center"/>
    </xf>
    <xf numFmtId="165" fontId="62" fillId="2" borderId="13" xfId="1" applyNumberFormat="1" applyFont="1" applyFill="1" applyBorder="1" applyAlignment="1">
      <alignment horizontal="center" vertical="center"/>
    </xf>
    <xf numFmtId="165" fontId="62" fillId="2" borderId="15" xfId="1" applyNumberFormat="1" applyFont="1" applyFill="1" applyBorder="1" applyAlignment="1">
      <alignment horizontal="center" vertical="center"/>
    </xf>
    <xf numFmtId="165" fontId="62" fillId="2" borderId="16" xfId="1" applyNumberFormat="1" applyFont="1" applyFill="1" applyBorder="1" applyAlignment="1">
      <alignment horizontal="center" vertical="center"/>
    </xf>
    <xf numFmtId="165" fontId="14" fillId="2" borderId="16" xfId="1" applyNumberFormat="1" applyFont="1" applyFill="1" applyBorder="1" applyAlignment="1">
      <alignment horizontal="center" vertical="center"/>
    </xf>
    <xf numFmtId="165" fontId="62" fillId="2" borderId="23" xfId="1" applyNumberFormat="1" applyFont="1" applyFill="1" applyBorder="1" applyAlignment="1">
      <alignment horizontal="center" vertical="center"/>
    </xf>
    <xf numFmtId="165" fontId="14" fillId="2" borderId="75" xfId="1" applyNumberFormat="1" applyFont="1" applyFill="1" applyBorder="1" applyAlignment="1">
      <alignment horizontal="center" vertical="center"/>
    </xf>
    <xf numFmtId="0" fontId="14" fillId="2" borderId="35" xfId="1" applyNumberFormat="1" applyFont="1" applyFill="1" applyBorder="1" applyAlignment="1">
      <alignment horizontal="center" vertical="center"/>
    </xf>
    <xf numFmtId="165" fontId="62" fillId="2" borderId="41" xfId="1" applyNumberFormat="1" applyFont="1" applyFill="1" applyBorder="1" applyAlignment="1">
      <alignment horizontal="center" vertical="center"/>
    </xf>
    <xf numFmtId="165" fontId="62" fillId="2" borderId="40" xfId="1" applyNumberFormat="1" applyFont="1" applyFill="1" applyBorder="1" applyAlignment="1">
      <alignment horizontal="center" vertical="center"/>
    </xf>
    <xf numFmtId="165" fontId="62" fillId="2" borderId="42" xfId="1" applyNumberFormat="1" applyFont="1" applyFill="1" applyBorder="1" applyAlignment="1">
      <alignment horizontal="center" vertical="center"/>
    </xf>
    <xf numFmtId="165" fontId="62" fillId="2" borderId="45" xfId="1" applyNumberFormat="1" applyFont="1" applyFill="1" applyBorder="1" applyAlignment="1">
      <alignment horizontal="center" vertical="center"/>
    </xf>
    <xf numFmtId="165" fontId="14" fillId="2" borderId="35" xfId="1" applyNumberFormat="1" applyFont="1" applyFill="1" applyBorder="1" applyAlignment="1">
      <alignment horizontal="center" vertical="center"/>
    </xf>
    <xf numFmtId="0" fontId="14" fillId="2" borderId="73" xfId="0" applyFont="1" applyFill="1" applyBorder="1" applyAlignment="1">
      <alignment horizontal="left" vertical="center"/>
    </xf>
    <xf numFmtId="165" fontId="14" fillId="2" borderId="73" xfId="1" applyNumberFormat="1" applyFont="1" applyFill="1" applyBorder="1" applyAlignment="1">
      <alignment horizontal="center" vertical="center"/>
    </xf>
    <xf numFmtId="165" fontId="14" fillId="2" borderId="18" xfId="1" applyNumberFormat="1" applyFont="1" applyFill="1" applyBorder="1" applyAlignment="1">
      <alignment horizontal="center" vertical="center"/>
    </xf>
    <xf numFmtId="165" fontId="14" fillId="2" borderId="41" xfId="1" applyNumberFormat="1" applyFont="1" applyFill="1" applyBorder="1" applyAlignment="1">
      <alignment horizontal="center" vertical="center"/>
    </xf>
    <xf numFmtId="165" fontId="14" fillId="2" borderId="40" xfId="1" applyNumberFormat="1" applyFont="1" applyFill="1" applyBorder="1" applyAlignment="1">
      <alignment horizontal="center" vertical="center"/>
    </xf>
    <xf numFmtId="165" fontId="14" fillId="2" borderId="42" xfId="1" applyNumberFormat="1" applyFont="1" applyFill="1" applyBorder="1" applyAlignment="1">
      <alignment horizontal="center" vertical="center"/>
    </xf>
    <xf numFmtId="165" fontId="14" fillId="2" borderId="45" xfId="1" applyNumberFormat="1" applyFont="1" applyFill="1" applyBorder="1" applyAlignment="1">
      <alignment horizontal="center" vertical="center"/>
    </xf>
    <xf numFmtId="0" fontId="14" fillId="2" borderId="10" xfId="2" applyFont="1" applyFill="1" applyBorder="1" applyAlignment="1">
      <alignment horizontal="center" vertical="center" wrapText="1"/>
    </xf>
    <xf numFmtId="0" fontId="14" fillId="2" borderId="74" xfId="2" applyFont="1" applyFill="1" applyBorder="1" applyAlignment="1">
      <alignment vertical="center" wrapText="1"/>
    </xf>
    <xf numFmtId="0" fontId="14" fillId="2" borderId="27" xfId="2" applyFont="1" applyFill="1" applyBorder="1" applyAlignment="1">
      <alignment vertical="center" wrapText="1"/>
    </xf>
    <xf numFmtId="0" fontId="14" fillId="2" borderId="54" xfId="0" applyFont="1" applyFill="1" applyBorder="1" applyAlignment="1">
      <alignment horizontal="left" vertical="center" wrapText="1"/>
    </xf>
    <xf numFmtId="165" fontId="62" fillId="2" borderId="55" xfId="1" applyNumberFormat="1" applyFont="1" applyFill="1" applyBorder="1" applyAlignment="1">
      <alignment horizontal="center" vertical="center"/>
    </xf>
    <xf numFmtId="165" fontId="14" fillId="2" borderId="58" xfId="1" applyNumberFormat="1" applyFont="1" applyFill="1" applyBorder="1" applyAlignment="1">
      <alignment horizontal="center" vertical="center"/>
    </xf>
    <xf numFmtId="165" fontId="62" fillId="2" borderId="53" xfId="1" applyNumberFormat="1" applyFont="1" applyFill="1" applyBorder="1" applyAlignment="1">
      <alignment horizontal="center" vertical="center"/>
    </xf>
    <xf numFmtId="165" fontId="62" fillId="2" borderId="44" xfId="1" applyNumberFormat="1" applyFont="1" applyFill="1" applyBorder="1" applyAlignment="1">
      <alignment horizontal="center" vertical="center"/>
    </xf>
    <xf numFmtId="165" fontId="14" fillId="2" borderId="31" xfId="1" applyNumberFormat="1" applyFont="1" applyFill="1" applyBorder="1" applyAlignment="1">
      <alignment horizontal="center" vertical="center"/>
    </xf>
    <xf numFmtId="165" fontId="62" fillId="2" borderId="34" xfId="1" applyNumberFormat="1" applyFont="1" applyFill="1" applyBorder="1" applyAlignment="1">
      <alignment horizontal="center" vertical="center"/>
    </xf>
    <xf numFmtId="165" fontId="62" fillId="2" borderId="19" xfId="1" applyNumberFormat="1" applyFont="1" applyFill="1" applyBorder="1" applyAlignment="1">
      <alignment horizontal="center" vertical="center"/>
    </xf>
    <xf numFmtId="165" fontId="14" fillId="2" borderId="34" xfId="1" applyNumberFormat="1" applyFont="1" applyFill="1" applyBorder="1" applyAlignment="1">
      <alignment horizontal="center" vertical="center"/>
    </xf>
    <xf numFmtId="165" fontId="14" fillId="2" borderId="19" xfId="1" applyNumberFormat="1" applyFont="1" applyFill="1" applyBorder="1" applyAlignment="1">
      <alignment horizontal="center" vertical="center"/>
    </xf>
    <xf numFmtId="165" fontId="14" fillId="2" borderId="44" xfId="1" applyNumberFormat="1" applyFont="1" applyFill="1" applyBorder="1" applyAlignment="1">
      <alignment horizontal="center" vertical="center"/>
    </xf>
    <xf numFmtId="0" fontId="78" fillId="0" borderId="0" xfId="0" applyFont="1"/>
    <xf numFmtId="0" fontId="9" fillId="0" borderId="0" xfId="0" applyFont="1" applyAlignment="1">
      <alignment vertical="center" wrapText="1"/>
    </xf>
    <xf numFmtId="165" fontId="14" fillId="2" borderId="23" xfId="1" applyNumberFormat="1" applyFont="1" applyFill="1" applyBorder="1" applyAlignment="1">
      <alignment horizontal="center" vertical="center"/>
    </xf>
    <xf numFmtId="165" fontId="14" fillId="2" borderId="36" xfId="1" applyNumberFormat="1" applyFont="1" applyFill="1" applyBorder="1" applyAlignment="1">
      <alignment vertical="center"/>
    </xf>
    <xf numFmtId="165" fontId="14" fillId="2" borderId="66" xfId="1" applyNumberFormat="1" applyFont="1" applyFill="1" applyBorder="1" applyAlignment="1">
      <alignment vertical="center"/>
    </xf>
    <xf numFmtId="165" fontId="14" fillId="2" borderId="42" xfId="1" applyNumberFormat="1" applyFont="1" applyFill="1" applyBorder="1" applyAlignment="1">
      <alignment vertical="center"/>
    </xf>
    <xf numFmtId="165" fontId="14" fillId="2" borderId="1" xfId="1" applyNumberFormat="1" applyFont="1" applyFill="1" applyBorder="1" applyAlignment="1">
      <alignment vertical="center"/>
    </xf>
    <xf numFmtId="165" fontId="14" fillId="2" borderId="63" xfId="1" applyNumberFormat="1" applyFont="1" applyFill="1" applyBorder="1" applyAlignment="1">
      <alignment horizontal="center" vertical="center" textRotation="90"/>
    </xf>
    <xf numFmtId="165" fontId="14" fillId="2" borderId="10" xfId="1" applyNumberFormat="1" applyFont="1" applyFill="1" applyBorder="1" applyAlignment="1">
      <alignment horizontal="center" vertical="center" textRotation="90"/>
    </xf>
    <xf numFmtId="165" fontId="14" fillId="2" borderId="3" xfId="1" applyNumberFormat="1" applyFont="1" applyFill="1" applyBorder="1" applyAlignment="1">
      <alignment horizontal="center" vertical="center" textRotation="90"/>
    </xf>
    <xf numFmtId="165" fontId="14" fillId="2" borderId="63" xfId="1" applyNumberFormat="1" applyFont="1" applyFill="1" applyBorder="1" applyAlignment="1">
      <alignment horizontal="center" vertical="center"/>
    </xf>
    <xf numFmtId="0" fontId="14" fillId="2" borderId="67" xfId="0" applyFont="1" applyFill="1" applyBorder="1" applyAlignment="1">
      <alignment horizontal="center" vertical="center" wrapText="1"/>
    </xf>
    <xf numFmtId="0" fontId="14" fillId="2" borderId="36" xfId="0" applyFont="1" applyFill="1" applyBorder="1" applyAlignment="1">
      <alignment horizontal="center" vertical="center" wrapText="1"/>
    </xf>
    <xf numFmtId="0" fontId="14" fillId="2" borderId="19" xfId="0" applyFont="1" applyFill="1" applyBorder="1"/>
    <xf numFmtId="0" fontId="14" fillId="2" borderId="5" xfId="0" applyFont="1" applyFill="1" applyBorder="1"/>
    <xf numFmtId="0" fontId="14" fillId="2" borderId="37" xfId="0" applyFont="1" applyFill="1" applyBorder="1"/>
    <xf numFmtId="0" fontId="14" fillId="2" borderId="4" xfId="0" applyFont="1" applyFill="1" applyBorder="1"/>
    <xf numFmtId="0" fontId="14" fillId="2" borderId="62" xfId="0" applyFont="1" applyFill="1" applyBorder="1" applyAlignment="1">
      <alignment vertical="center" wrapText="1"/>
    </xf>
    <xf numFmtId="49" fontId="2" fillId="2" borderId="34" xfId="0" applyNumberFormat="1" applyFont="1" applyFill="1" applyBorder="1" applyAlignment="1">
      <alignment horizontal="center" vertical="center"/>
    </xf>
    <xf numFmtId="0" fontId="5" fillId="2" borderId="40" xfId="0" applyFont="1" applyFill="1" applyBorder="1" applyAlignment="1">
      <alignment vertical="center" wrapText="1"/>
    </xf>
    <xf numFmtId="165" fontId="2" fillId="2" borderId="2" xfId="1" applyNumberFormat="1" applyFont="1" applyFill="1" applyBorder="1" applyAlignment="1">
      <alignment vertical="center"/>
    </xf>
    <xf numFmtId="165" fontId="2" fillId="2" borderId="36" xfId="1" applyNumberFormat="1" applyFont="1" applyFill="1" applyBorder="1" applyAlignment="1">
      <alignment vertical="center"/>
    </xf>
    <xf numFmtId="165" fontId="7" fillId="2" borderId="66" xfId="1" applyNumberFormat="1" applyFont="1" applyFill="1" applyBorder="1" applyAlignment="1">
      <alignment vertical="center"/>
    </xf>
    <xf numFmtId="165" fontId="2" fillId="2" borderId="67" xfId="1" applyNumberFormat="1" applyFont="1" applyFill="1" applyBorder="1" applyAlignment="1">
      <alignment vertical="center"/>
    </xf>
    <xf numFmtId="49" fontId="2" fillId="2" borderId="19" xfId="0" applyNumberFormat="1" applyFont="1" applyFill="1" applyBorder="1" applyAlignment="1">
      <alignment horizontal="center" vertical="center"/>
    </xf>
    <xf numFmtId="0" fontId="5" fillId="2" borderId="5" xfId="0" applyFont="1" applyFill="1" applyBorder="1" applyAlignment="1">
      <alignment horizontal="justify" vertical="center" wrapText="1"/>
    </xf>
    <xf numFmtId="165" fontId="2" fillId="2" borderId="37" xfId="1" applyNumberFormat="1" applyFont="1" applyFill="1" applyBorder="1" applyAlignment="1">
      <alignment vertical="center"/>
    </xf>
    <xf numFmtId="165" fontId="7" fillId="2" borderId="25" xfId="1" applyNumberFormat="1" applyFont="1" applyFill="1" applyBorder="1" applyAlignment="1">
      <alignment vertical="center"/>
    </xf>
    <xf numFmtId="165" fontId="2" fillId="2" borderId="4" xfId="1" applyNumberFormat="1" applyFont="1" applyFill="1" applyBorder="1" applyAlignment="1">
      <alignment vertical="center"/>
    </xf>
    <xf numFmtId="165" fontId="2" fillId="2" borderId="4" xfId="1" applyNumberFormat="1" applyFont="1" applyFill="1" applyBorder="1" applyAlignment="1">
      <alignment vertical="center" wrapText="1"/>
    </xf>
    <xf numFmtId="49" fontId="2" fillId="2" borderId="44" xfId="0" applyNumberFormat="1" applyFont="1" applyFill="1" applyBorder="1" applyAlignment="1">
      <alignment horizontal="center" vertical="center"/>
    </xf>
    <xf numFmtId="0" fontId="5" fillId="2" borderId="46" xfId="0" applyFont="1" applyFill="1" applyBorder="1" applyAlignment="1">
      <alignment vertical="center" wrapText="1"/>
    </xf>
    <xf numFmtId="165" fontId="7" fillId="2" borderId="24" xfId="1" applyNumberFormat="1" applyFont="1" applyFill="1" applyBorder="1" applyAlignment="1">
      <alignment vertical="center"/>
    </xf>
    <xf numFmtId="49" fontId="7" fillId="2" borderId="31" xfId="0" applyNumberFormat="1" applyFont="1" applyFill="1" applyBorder="1" applyAlignment="1">
      <alignment horizontal="center" vertical="center"/>
    </xf>
    <xf numFmtId="0" fontId="8" fillId="2" borderId="8" xfId="0" applyFont="1" applyFill="1" applyBorder="1" applyAlignment="1">
      <alignment vertical="center" wrapText="1"/>
    </xf>
    <xf numFmtId="165" fontId="7" fillId="2" borderId="33" xfId="1" applyNumberFormat="1" applyFont="1" applyFill="1" applyBorder="1" applyAlignment="1">
      <alignment vertical="center"/>
    </xf>
    <xf numFmtId="165" fontId="7" fillId="2" borderId="7" xfId="1" applyNumberFormat="1" applyFont="1" applyFill="1" applyBorder="1" applyAlignment="1">
      <alignment horizontal="center" vertical="center"/>
    </xf>
    <xf numFmtId="165" fontId="7" fillId="2" borderId="7" xfId="1" applyNumberFormat="1" applyFont="1" applyFill="1" applyBorder="1" applyAlignment="1">
      <alignment vertical="center"/>
    </xf>
    <xf numFmtId="165" fontId="7" fillId="2" borderId="9" xfId="1" applyNumberFormat="1" applyFont="1" applyFill="1" applyBorder="1" applyAlignment="1">
      <alignment vertical="center"/>
    </xf>
    <xf numFmtId="165" fontId="7" fillId="2" borderId="65" xfId="1" applyNumberFormat="1" applyFont="1" applyFill="1" applyBorder="1" applyAlignment="1">
      <alignment vertical="center"/>
    </xf>
    <xf numFmtId="165" fontId="7" fillId="2" borderId="7" xfId="1" applyNumberFormat="1" applyFont="1" applyFill="1" applyBorder="1" applyAlignment="1">
      <alignment vertical="center" wrapText="1"/>
    </xf>
    <xf numFmtId="0" fontId="14" fillId="2" borderId="0" xfId="0" applyFont="1" applyFill="1" applyAlignment="1">
      <alignment horizontal="justify" vertical="center"/>
    </xf>
    <xf numFmtId="49" fontId="14" fillId="2" borderId="0" xfId="0" applyNumberFormat="1" applyFont="1" applyFill="1"/>
    <xf numFmtId="0" fontId="14" fillId="2" borderId="77" xfId="0" applyFont="1" applyFill="1" applyBorder="1" applyAlignment="1">
      <alignment horizontal="center" vertical="center" wrapText="1"/>
    </xf>
    <xf numFmtId="0" fontId="14" fillId="2" borderId="54" xfId="0" applyFont="1" applyFill="1" applyBorder="1" applyAlignment="1">
      <alignment vertical="center"/>
    </xf>
    <xf numFmtId="49" fontId="14" fillId="2" borderId="30" xfId="0" applyNumberFormat="1" applyFont="1" applyFill="1" applyBorder="1"/>
    <xf numFmtId="0" fontId="14" fillId="2" borderId="38" xfId="0" applyFont="1" applyFill="1" applyBorder="1" applyAlignment="1">
      <alignment horizontal="left" vertical="center" indent="3"/>
    </xf>
    <xf numFmtId="0" fontId="14" fillId="2" borderId="38" xfId="2" applyFont="1" applyFill="1" applyBorder="1" applyAlignment="1">
      <alignment horizontal="center" vertical="center" textRotation="90" wrapText="1"/>
    </xf>
    <xf numFmtId="0" fontId="14" fillId="2" borderId="8" xfId="2" applyFont="1" applyFill="1" applyBorder="1" applyAlignment="1">
      <alignment horizontal="center" vertical="center" textRotation="90" wrapText="1"/>
    </xf>
    <xf numFmtId="0" fontId="14" fillId="2" borderId="30" xfId="2" applyFont="1" applyFill="1" applyBorder="1" applyAlignment="1">
      <alignment horizontal="center" vertical="center" textRotation="90" wrapText="1"/>
    </xf>
    <xf numFmtId="0" fontId="14" fillId="2" borderId="29" xfId="2" applyFont="1" applyFill="1" applyBorder="1" applyAlignment="1">
      <alignment horizontal="center" vertical="center" textRotation="90" wrapText="1"/>
    </xf>
    <xf numFmtId="165" fontId="14" fillId="2" borderId="54" xfId="1" applyNumberFormat="1" applyFont="1" applyFill="1" applyBorder="1" applyAlignment="1">
      <alignment horizontal="center" vertical="center"/>
    </xf>
    <xf numFmtId="49" fontId="14" fillId="2" borderId="61" xfId="0" applyNumberFormat="1" applyFont="1" applyFill="1" applyBorder="1" applyAlignment="1">
      <alignment horizontal="center"/>
    </xf>
    <xf numFmtId="165" fontId="14" fillId="2" borderId="78" xfId="1" applyNumberFormat="1" applyFont="1" applyFill="1" applyBorder="1" applyAlignment="1">
      <alignment horizontal="center" vertical="center"/>
    </xf>
    <xf numFmtId="165" fontId="14" fillId="2" borderId="62" xfId="1" applyNumberFormat="1" applyFont="1" applyFill="1" applyBorder="1" applyAlignment="1">
      <alignment horizontal="center" vertical="center"/>
    </xf>
    <xf numFmtId="0" fontId="14" fillId="2" borderId="0" xfId="0" applyFont="1" applyFill="1" applyAlignment="1">
      <alignment horizontal="left" vertical="center" indent="3"/>
    </xf>
    <xf numFmtId="0" fontId="14" fillId="2" borderId="8" xfId="2" applyFont="1" applyFill="1" applyBorder="1" applyAlignment="1">
      <alignment horizontal="left" vertical="center" wrapText="1"/>
    </xf>
    <xf numFmtId="165" fontId="14" fillId="2" borderId="8" xfId="1" applyNumberFormat="1" applyFont="1" applyFill="1" applyBorder="1" applyAlignment="1">
      <alignment horizontal="center" wrapText="1"/>
    </xf>
    <xf numFmtId="165" fontId="14" fillId="2" borderId="28" xfId="1" applyNumberFormat="1" applyFont="1" applyFill="1" applyBorder="1" applyAlignment="1">
      <alignment horizontal="center" wrapText="1"/>
    </xf>
    <xf numFmtId="0" fontId="14" fillId="2" borderId="40" xfId="0" applyFont="1" applyFill="1" applyBorder="1" applyAlignment="1">
      <alignment horizontal="left" vertical="center" indent="2"/>
    </xf>
    <xf numFmtId="165" fontId="14" fillId="2" borderId="40" xfId="1" applyNumberFormat="1" applyFont="1" applyFill="1" applyBorder="1" applyAlignment="1">
      <alignment horizontal="center" vertical="center" wrapText="1"/>
    </xf>
    <xf numFmtId="165" fontId="14" fillId="2" borderId="48" xfId="1" applyNumberFormat="1" applyFont="1" applyFill="1" applyBorder="1" applyAlignment="1">
      <alignment horizontal="center" vertical="center" wrapText="1"/>
    </xf>
    <xf numFmtId="0" fontId="14" fillId="2" borderId="5" xfId="2" applyFont="1" applyFill="1" applyBorder="1" applyAlignment="1">
      <alignment horizontal="center" vertical="center" wrapText="1"/>
    </xf>
    <xf numFmtId="165" fontId="14" fillId="2" borderId="5" xfId="1" applyNumberFormat="1" applyFont="1" applyFill="1" applyBorder="1" applyAlignment="1">
      <alignment horizontal="center" vertical="center" wrapText="1"/>
    </xf>
    <xf numFmtId="165" fontId="14" fillId="2" borderId="43" xfId="1" applyNumberFormat="1" applyFont="1" applyFill="1" applyBorder="1" applyAlignment="1">
      <alignment horizontal="center" vertical="center" wrapText="1"/>
    </xf>
    <xf numFmtId="0" fontId="14" fillId="2" borderId="62" xfId="0" applyFont="1" applyFill="1" applyBorder="1" applyAlignment="1">
      <alignment horizontal="left" vertical="center" indent="2"/>
    </xf>
    <xf numFmtId="165" fontId="14" fillId="2" borderId="62" xfId="1" applyNumberFormat="1" applyFont="1" applyFill="1" applyBorder="1" applyAlignment="1">
      <alignment horizontal="center" vertical="center" wrapText="1"/>
    </xf>
    <xf numFmtId="165" fontId="14" fillId="2" borderId="72" xfId="1" applyNumberFormat="1" applyFont="1" applyFill="1" applyBorder="1" applyAlignment="1">
      <alignment horizontal="center" vertical="center" wrapText="1"/>
    </xf>
    <xf numFmtId="0" fontId="14" fillId="2" borderId="27" xfId="2" applyFont="1" applyFill="1" applyBorder="1" applyAlignment="1">
      <alignment horizontal="center" vertical="center" wrapText="1"/>
    </xf>
    <xf numFmtId="0" fontId="14" fillId="2" borderId="5" xfId="0" applyFont="1" applyFill="1" applyBorder="1" applyAlignment="1">
      <alignment horizontal="left" wrapText="1"/>
    </xf>
    <xf numFmtId="0" fontId="14" fillId="2" borderId="62" xfId="2" applyFont="1" applyFill="1" applyBorder="1" applyAlignment="1">
      <alignment horizontal="center" vertical="center" wrapText="1"/>
    </xf>
    <xf numFmtId="0" fontId="33" fillId="0" borderId="37" xfId="0" applyFont="1" applyBorder="1" applyAlignment="1">
      <alignment horizontal="center" vertical="center" wrapText="1"/>
    </xf>
    <xf numFmtId="0" fontId="34" fillId="0" borderId="0" xfId="0" applyFont="1" applyAlignment="1">
      <alignment horizontal="center" vertical="center"/>
    </xf>
    <xf numFmtId="0" fontId="33" fillId="0" borderId="0" xfId="0" applyFont="1" applyAlignment="1">
      <alignment vertical="top"/>
    </xf>
    <xf numFmtId="0" fontId="33" fillId="0" borderId="0" xfId="0" applyFont="1" applyAlignment="1">
      <alignment vertical="center" wrapText="1"/>
    </xf>
    <xf numFmtId="0" fontId="33" fillId="0" borderId="0" xfId="0" applyFont="1" applyFill="1" applyBorder="1"/>
    <xf numFmtId="0" fontId="33" fillId="0" borderId="37" xfId="0" applyFont="1" applyBorder="1" applyAlignment="1">
      <alignment horizontal="left" vertical="center" wrapText="1"/>
    </xf>
    <xf numFmtId="0" fontId="37" fillId="0" borderId="41" xfId="0" applyFont="1" applyBorder="1" applyAlignment="1">
      <alignment horizontal="right" vertical="center"/>
    </xf>
    <xf numFmtId="0" fontId="22" fillId="0" borderId="41" xfId="0" applyFont="1" applyBorder="1"/>
    <xf numFmtId="0" fontId="36" fillId="2" borderId="0" xfId="0" applyFont="1" applyFill="1" applyAlignment="1">
      <alignment horizontal="center"/>
    </xf>
    <xf numFmtId="0" fontId="0" fillId="0" borderId="0" xfId="0"/>
    <xf numFmtId="0" fontId="35" fillId="2" borderId="0" xfId="0" applyFont="1" applyFill="1" applyAlignment="1">
      <alignment horizontal="center"/>
    </xf>
    <xf numFmtId="0" fontId="51" fillId="2" borderId="41" xfId="0" applyFont="1" applyFill="1" applyBorder="1" applyAlignment="1">
      <alignment horizontal="center"/>
    </xf>
    <xf numFmtId="0" fontId="0" fillId="0" borderId="41" xfId="0" applyBorder="1"/>
    <xf numFmtId="0" fontId="35" fillId="2" borderId="41" xfId="0" applyFont="1" applyFill="1" applyBorder="1" applyAlignment="1">
      <alignment horizontal="center"/>
    </xf>
    <xf numFmtId="49" fontId="52" fillId="0" borderId="41" xfId="0" applyNumberFormat="1" applyFont="1" applyBorder="1" applyAlignment="1">
      <alignment horizontal="center" vertical="center" wrapText="1"/>
    </xf>
    <xf numFmtId="0" fontId="53" fillId="2" borderId="41" xfId="0" applyFont="1" applyFill="1" applyBorder="1" applyAlignment="1">
      <alignment horizontal="center"/>
    </xf>
    <xf numFmtId="0" fontId="25" fillId="0" borderId="0" xfId="0" applyFont="1"/>
    <xf numFmtId="0" fontId="23" fillId="0" borderId="0" xfId="0" applyFont="1"/>
    <xf numFmtId="0" fontId="29" fillId="0" borderId="0" xfId="0" applyFont="1" applyAlignment="1">
      <alignment horizontal="center" vertical="center"/>
    </xf>
    <xf numFmtId="0" fontId="32" fillId="0" borderId="0" xfId="0" applyFont="1"/>
    <xf numFmtId="0" fontId="5" fillId="0" borderId="5" xfId="0" applyFont="1" applyBorder="1"/>
    <xf numFmtId="0" fontId="29" fillId="0" borderId="8" xfId="0" applyFont="1" applyBorder="1" applyAlignment="1">
      <alignment horizontal="center" vertical="center" wrapText="1"/>
    </xf>
    <xf numFmtId="0" fontId="0" fillId="0" borderId="29" xfId="0" applyBorder="1"/>
    <xf numFmtId="0" fontId="29" fillId="0" borderId="0" xfId="0" applyFont="1" applyAlignment="1">
      <alignment vertical="center"/>
    </xf>
    <xf numFmtId="0" fontId="23" fillId="0" borderId="0" xfId="0" applyFont="1" applyAlignment="1">
      <alignment horizontal="center"/>
    </xf>
    <xf numFmtId="0" fontId="0" fillId="0" borderId="35" xfId="0" applyBorder="1"/>
    <xf numFmtId="0" fontId="0" fillId="0" borderId="28" xfId="0" applyBorder="1"/>
    <xf numFmtId="0" fontId="29" fillId="0" borderId="83" xfId="0" applyFont="1" applyBorder="1" applyAlignment="1">
      <alignment horizontal="center" vertical="center"/>
    </xf>
    <xf numFmtId="0" fontId="0" fillId="0" borderId="80" xfId="0" applyBorder="1"/>
    <xf numFmtId="0" fontId="29" fillId="0" borderId="84" xfId="0" applyFont="1" applyBorder="1" applyAlignment="1">
      <alignment horizontal="center" vertical="center"/>
    </xf>
    <xf numFmtId="0" fontId="0" fillId="0" borderId="81" xfId="0" applyBorder="1"/>
    <xf numFmtId="164" fontId="62" fillId="2" borderId="54" xfId="1" applyNumberFormat="1" applyFont="1" applyFill="1" applyBorder="1" applyAlignment="1">
      <alignment horizontal="left" vertical="center"/>
    </xf>
    <xf numFmtId="0" fontId="64" fillId="2" borderId="55" xfId="0" applyFont="1" applyFill="1" applyBorder="1"/>
    <xf numFmtId="0" fontId="64" fillId="2" borderId="57" xfId="0" applyFont="1" applyFill="1" applyBorder="1"/>
    <xf numFmtId="164" fontId="29" fillId="0" borderId="0" xfId="1" applyNumberFormat="1" applyFont="1" applyAlignment="1">
      <alignment horizontal="left" vertical="center"/>
    </xf>
    <xf numFmtId="164" fontId="29" fillId="0" borderId="51" xfId="1" applyNumberFormat="1" applyFont="1" applyBorder="1" applyAlignment="1">
      <alignment horizontal="center" vertical="center" wrapText="1"/>
    </xf>
    <xf numFmtId="0" fontId="0" fillId="0" borderId="36" xfId="0" applyBorder="1"/>
    <xf numFmtId="164" fontId="29" fillId="0" borderId="51" xfId="1" applyNumberFormat="1" applyFont="1" applyBorder="1" applyAlignment="1">
      <alignment horizontal="center" vertical="center"/>
    </xf>
    <xf numFmtId="164" fontId="29" fillId="0" borderId="0" xfId="1" applyNumberFormat="1" applyFont="1" applyAlignment="1">
      <alignment vertical="center"/>
    </xf>
    <xf numFmtId="164" fontId="29" fillId="0" borderId="50" xfId="1" applyNumberFormat="1" applyFont="1" applyBorder="1" applyAlignment="1">
      <alignment horizontal="center" vertical="center" wrapText="1"/>
    </xf>
    <xf numFmtId="0" fontId="0" fillId="0" borderId="2" xfId="0" applyBorder="1"/>
    <xf numFmtId="0" fontId="0" fillId="0" borderId="55" xfId="0" applyBorder="1"/>
    <xf numFmtId="0" fontId="0" fillId="0" borderId="64" xfId="0" applyBorder="1"/>
    <xf numFmtId="164" fontId="29" fillId="0" borderId="20" xfId="1" applyNumberFormat="1" applyFont="1" applyBorder="1" applyAlignment="1">
      <alignment horizontal="left" vertical="center"/>
    </xf>
    <xf numFmtId="0" fontId="0" fillId="0" borderId="71" xfId="0" applyBorder="1"/>
    <xf numFmtId="0" fontId="14" fillId="2" borderId="54" xfId="0" applyFont="1" applyFill="1" applyBorder="1" applyAlignment="1">
      <alignment horizontal="left" vertical="center"/>
    </xf>
    <xf numFmtId="0" fontId="8" fillId="0" borderId="54" xfId="0" applyFont="1" applyBorder="1" applyAlignment="1">
      <alignment horizontal="center" vertical="center"/>
    </xf>
    <xf numFmtId="0" fontId="0" fillId="0" borderId="40" xfId="0" applyBorder="1"/>
    <xf numFmtId="0" fontId="14" fillId="2" borderId="53" xfId="0" applyFont="1" applyFill="1" applyBorder="1" applyAlignment="1">
      <alignment horizontal="center" vertical="center" wrapText="1"/>
    </xf>
    <xf numFmtId="0" fontId="64" fillId="2" borderId="34" xfId="0" applyFont="1" applyFill="1" applyBorder="1"/>
    <xf numFmtId="0" fontId="8" fillId="0" borderId="64" xfId="0" applyFont="1" applyBorder="1" applyAlignment="1">
      <alignment horizontal="center" vertical="center"/>
    </xf>
    <xf numFmtId="0" fontId="0" fillId="0" borderId="67" xfId="0" applyBorder="1"/>
    <xf numFmtId="0" fontId="14" fillId="2" borderId="54" xfId="0" applyFont="1" applyFill="1" applyBorder="1" applyAlignment="1">
      <alignment horizontal="center" vertical="center"/>
    </xf>
    <xf numFmtId="0" fontId="64" fillId="2" borderId="40" xfId="0" applyFont="1" applyFill="1" applyBorder="1"/>
    <xf numFmtId="0" fontId="8" fillId="0" borderId="53" xfId="0" applyFont="1" applyBorder="1" applyAlignment="1">
      <alignment horizontal="center" vertical="center" wrapText="1"/>
    </xf>
    <xf numFmtId="0" fontId="0" fillId="0" borderId="34" xfId="0" applyBorder="1"/>
    <xf numFmtId="0" fontId="8" fillId="0" borderId="51" xfId="0" applyFont="1" applyBorder="1" applyAlignment="1">
      <alignment horizontal="center" vertical="center" wrapText="1"/>
    </xf>
    <xf numFmtId="0" fontId="26" fillId="0" borderId="0" xfId="0" applyFont="1" applyAlignment="1">
      <alignment horizontal="center" vertical="center"/>
    </xf>
    <xf numFmtId="0" fontId="8" fillId="0" borderId="56" xfId="0" applyFont="1" applyBorder="1" applyAlignment="1">
      <alignment horizontal="center" vertical="center" wrapText="1"/>
    </xf>
    <xf numFmtId="0" fontId="0" fillId="0" borderId="66" xfId="0" applyBorder="1"/>
    <xf numFmtId="0" fontId="14" fillId="2" borderId="56" xfId="0" applyFont="1" applyFill="1" applyBorder="1" applyAlignment="1">
      <alignment horizontal="center" vertical="center" wrapText="1"/>
    </xf>
    <xf numFmtId="0" fontId="64" fillId="2" borderId="66" xfId="0" applyFont="1" applyFill="1" applyBorder="1"/>
    <xf numFmtId="0" fontId="14" fillId="2" borderId="51" xfId="0" applyFont="1" applyFill="1" applyBorder="1" applyAlignment="1">
      <alignment horizontal="center" vertical="center" wrapText="1"/>
    </xf>
    <xf numFmtId="0" fontId="64" fillId="2" borderId="36" xfId="0" applyFont="1" applyFill="1" applyBorder="1"/>
    <xf numFmtId="0" fontId="64" fillId="2" borderId="64" xfId="0" applyFont="1" applyFill="1" applyBorder="1"/>
    <xf numFmtId="0" fontId="14" fillId="2" borderId="64" xfId="0" applyFont="1" applyFill="1" applyBorder="1" applyAlignment="1">
      <alignment horizontal="center" vertical="center"/>
    </xf>
    <xf numFmtId="0" fontId="64" fillId="2" borderId="67" xfId="0" applyFont="1" applyFill="1" applyBorder="1"/>
    <xf numFmtId="0" fontId="8" fillId="0" borderId="0" xfId="0" applyFont="1" applyAlignment="1">
      <alignment horizontal="center" vertical="center"/>
    </xf>
    <xf numFmtId="0" fontId="8" fillId="0" borderId="13" xfId="0" applyFont="1" applyBorder="1" applyAlignment="1">
      <alignment horizontal="left" vertical="center" wrapText="1"/>
    </xf>
    <xf numFmtId="0" fontId="0" fillId="0" borderId="74" xfId="0" applyBorder="1"/>
    <xf numFmtId="0" fontId="0" fillId="0" borderId="27" xfId="0" applyBorder="1"/>
    <xf numFmtId="0" fontId="8" fillId="0" borderId="0" xfId="0" applyFont="1" applyAlignment="1">
      <alignment vertical="center"/>
    </xf>
    <xf numFmtId="0" fontId="59" fillId="2" borderId="18" xfId="0" applyFont="1" applyFill="1" applyBorder="1" applyAlignment="1">
      <alignment horizontal="left" vertical="center" wrapText="1"/>
    </xf>
    <xf numFmtId="0" fontId="57" fillId="2" borderId="0" xfId="0" applyFont="1" applyFill="1"/>
    <xf numFmtId="0" fontId="11" fillId="0" borderId="1" xfId="0" applyFont="1" applyBorder="1" applyAlignment="1">
      <alignment horizontal="justify" vertical="center" wrapText="1"/>
    </xf>
    <xf numFmtId="0" fontId="0" fillId="0" borderId="42" xfId="0" applyBorder="1"/>
    <xf numFmtId="0" fontId="0" fillId="0" borderId="37" xfId="0" applyBorder="1"/>
    <xf numFmtId="0" fontId="12" fillId="0" borderId="0" xfId="0" applyFont="1" applyAlignment="1">
      <alignment horizontal="left" vertical="center"/>
    </xf>
    <xf numFmtId="0" fontId="11" fillId="0" borderId="0" xfId="0" applyFont="1"/>
    <xf numFmtId="0" fontId="11" fillId="0" borderId="50" xfId="0" applyFont="1" applyBorder="1" applyAlignment="1">
      <alignment horizontal="justify" vertical="center"/>
    </xf>
    <xf numFmtId="0" fontId="11" fillId="0" borderId="1" xfId="0" applyFont="1" applyBorder="1" applyAlignment="1">
      <alignment horizontal="left" vertical="center" wrapText="1"/>
    </xf>
    <xf numFmtId="0" fontId="11" fillId="0" borderId="39" xfId="0" applyFont="1" applyBorder="1" applyAlignment="1">
      <alignment horizontal="center"/>
    </xf>
    <xf numFmtId="0" fontId="0" fillId="0" borderId="63" xfId="0" applyBorder="1"/>
    <xf numFmtId="0" fontId="0" fillId="0" borderId="39" xfId="0" applyBorder="1"/>
    <xf numFmtId="0" fontId="11" fillId="0" borderId="37" xfId="0" applyFont="1" applyBorder="1" applyAlignment="1">
      <alignment horizontal="center"/>
    </xf>
    <xf numFmtId="0" fontId="2" fillId="0" borderId="64" xfId="0" applyFont="1" applyBorder="1" applyAlignment="1">
      <alignment horizontal="center" vertical="center"/>
    </xf>
    <xf numFmtId="0" fontId="11" fillId="0" borderId="10" xfId="0" applyFont="1" applyBorder="1" applyAlignment="1">
      <alignment horizontal="left" vertical="center" wrapText="1"/>
    </xf>
    <xf numFmtId="0" fontId="11" fillId="0" borderId="1" xfId="0" applyFont="1" applyBorder="1" applyAlignment="1">
      <alignment horizontal="left" vertical="center"/>
    </xf>
    <xf numFmtId="0" fontId="2" fillId="0" borderId="37" xfId="0" applyFont="1" applyBorder="1" applyAlignment="1">
      <alignment horizontal="center" vertical="center"/>
    </xf>
    <xf numFmtId="0" fontId="2" fillId="0" borderId="37" xfId="0" applyFont="1" applyBorder="1" applyAlignment="1">
      <alignment horizontal="center" vertical="center" wrapText="1"/>
    </xf>
    <xf numFmtId="0" fontId="11" fillId="0" borderId="1" xfId="0" applyFont="1" applyBorder="1" applyAlignment="1">
      <alignment horizontal="justify" vertical="center"/>
    </xf>
    <xf numFmtId="0" fontId="65" fillId="0" borderId="20" xfId="0" applyFont="1" applyBorder="1" applyAlignment="1">
      <alignment horizontal="left" vertical="center" wrapText="1"/>
    </xf>
    <xf numFmtId="0" fontId="34" fillId="0" borderId="0" xfId="0" applyFont="1"/>
    <xf numFmtId="0" fontId="56" fillId="0" borderId="71" xfId="0" applyFont="1" applyBorder="1"/>
    <xf numFmtId="0" fontId="5" fillId="0" borderId="0" xfId="0" applyFont="1" applyAlignment="1">
      <alignment horizontal="center"/>
    </xf>
    <xf numFmtId="0" fontId="5" fillId="0" borderId="0" xfId="0" applyFont="1" applyAlignment="1">
      <alignment horizontal="center" vertical="center"/>
    </xf>
    <xf numFmtId="0" fontId="8" fillId="0" borderId="0" xfId="0" applyFont="1" applyAlignment="1">
      <alignment horizontal="left" vertical="center"/>
    </xf>
    <xf numFmtId="49" fontId="5" fillId="0" borderId="0" xfId="0" applyNumberFormat="1" applyFont="1" applyAlignment="1">
      <alignment horizontal="center" vertical="center" wrapText="1"/>
    </xf>
    <xf numFmtId="0" fontId="8"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wrapText="1"/>
    </xf>
    <xf numFmtId="0" fontId="14" fillId="2" borderId="18" xfId="0" applyFont="1" applyFill="1" applyBorder="1" applyAlignment="1">
      <alignment horizontal="left" vertical="center"/>
    </xf>
    <xf numFmtId="0" fontId="33" fillId="2" borderId="0" xfId="0" applyFont="1" applyFill="1"/>
    <xf numFmtId="0" fontId="14" fillId="2" borderId="44" xfId="0" applyFont="1" applyFill="1" applyBorder="1" applyAlignment="1">
      <alignment horizontal="left" vertical="center"/>
    </xf>
    <xf numFmtId="0" fontId="64" fillId="2" borderId="45" xfId="0" applyFont="1" applyFill="1" applyBorder="1"/>
    <xf numFmtId="0" fontId="14" fillId="2" borderId="13" xfId="0" applyFont="1" applyFill="1" applyBorder="1" applyAlignment="1">
      <alignment horizontal="left" vertical="center"/>
    </xf>
    <xf numFmtId="0" fontId="64" fillId="2" borderId="74" xfId="0" applyFont="1" applyFill="1" applyBorder="1"/>
    <xf numFmtId="0" fontId="64" fillId="2" borderId="27" xfId="0" applyFont="1" applyFill="1" applyBorder="1"/>
    <xf numFmtId="49" fontId="33" fillId="2" borderId="54" xfId="0" applyNumberFormat="1" applyFont="1" applyFill="1" applyBorder="1" applyAlignment="1">
      <alignment horizontal="center" vertical="center" wrapText="1"/>
    </xf>
    <xf numFmtId="0" fontId="14" fillId="2" borderId="54" xfId="0" applyFont="1" applyFill="1" applyBorder="1" applyAlignment="1">
      <alignment horizontal="center" vertical="center" wrapText="1"/>
    </xf>
    <xf numFmtId="0" fontId="14" fillId="2" borderId="8" xfId="0" applyFont="1" applyFill="1" applyBorder="1" applyAlignment="1">
      <alignment horizontal="center" vertical="center"/>
    </xf>
    <xf numFmtId="0" fontId="64" fillId="2" borderId="29" xfId="0" applyFont="1" applyFill="1" applyBorder="1"/>
    <xf numFmtId="0" fontId="14" fillId="2" borderId="8" xfId="0" applyFont="1" applyFill="1" applyBorder="1" applyAlignment="1">
      <alignment horizontal="center" vertical="center" wrapText="1"/>
    </xf>
    <xf numFmtId="0" fontId="62" fillId="2" borderId="53" xfId="0" applyFont="1" applyFill="1" applyBorder="1" applyAlignment="1">
      <alignment horizontal="center" vertical="center"/>
    </xf>
    <xf numFmtId="0" fontId="64" fillId="2" borderId="35" xfId="0" applyFont="1" applyFill="1" applyBorder="1"/>
    <xf numFmtId="0" fontId="64" fillId="2" borderId="28" xfId="0" applyFont="1" applyFill="1" applyBorder="1"/>
    <xf numFmtId="0" fontId="62" fillId="2" borderId="15" xfId="0" applyFont="1" applyFill="1" applyBorder="1" applyAlignment="1">
      <alignment horizontal="center" vertical="center" wrapText="1"/>
    </xf>
    <xf numFmtId="0" fontId="64" fillId="2" borderId="75" xfId="0" applyFont="1" applyFill="1" applyBorder="1"/>
    <xf numFmtId="0" fontId="14" fillId="2" borderId="15" xfId="0" applyFont="1" applyFill="1" applyBorder="1" applyAlignment="1">
      <alignment horizontal="center" vertical="center" wrapText="1"/>
    </xf>
    <xf numFmtId="0" fontId="62" fillId="2" borderId="75" xfId="0" applyFont="1" applyFill="1" applyBorder="1" applyAlignment="1">
      <alignment horizontal="center" vertical="center" wrapText="1"/>
    </xf>
    <xf numFmtId="0" fontId="14" fillId="2" borderId="28" xfId="2" applyFont="1" applyFill="1" applyBorder="1" applyAlignment="1">
      <alignment horizontal="center" wrapText="1"/>
    </xf>
    <xf numFmtId="0" fontId="62" fillId="2" borderId="57" xfId="0" applyFont="1" applyFill="1" applyBorder="1" applyAlignment="1">
      <alignment horizontal="center" vertical="center" wrapText="1"/>
    </xf>
    <xf numFmtId="0" fontId="33" fillId="2" borderId="54" xfId="0" applyFont="1" applyFill="1" applyBorder="1" applyAlignment="1">
      <alignment horizontal="center" vertical="center"/>
    </xf>
    <xf numFmtId="0" fontId="62" fillId="2" borderId="0" xfId="0" applyFont="1" applyFill="1" applyAlignment="1">
      <alignment horizontal="left" vertical="center"/>
    </xf>
    <xf numFmtId="49" fontId="14" fillId="2" borderId="31" xfId="0" applyNumberFormat="1" applyFont="1" applyFill="1" applyBorder="1" applyAlignment="1">
      <alignment horizontal="center" vertical="center" wrapText="1"/>
    </xf>
    <xf numFmtId="0" fontId="64" fillId="2" borderId="30" xfId="0" applyFont="1" applyFill="1" applyBorder="1"/>
    <xf numFmtId="0" fontId="66" fillId="2" borderId="8" xfId="2" applyFont="1" applyFill="1" applyBorder="1" applyAlignment="1">
      <alignment horizontal="center" vertical="center" textRotation="90" wrapText="1"/>
    </xf>
    <xf numFmtId="0" fontId="14" fillId="2" borderId="0" xfId="0" applyFont="1" applyFill="1" applyAlignment="1">
      <alignment horizontal="left" vertical="center" wrapText="1"/>
    </xf>
    <xf numFmtId="0" fontId="62" fillId="2" borderId="54" xfId="0" applyFont="1" applyFill="1" applyBorder="1" applyAlignment="1">
      <alignment horizontal="center" vertical="center" wrapText="1"/>
    </xf>
    <xf numFmtId="0" fontId="66" fillId="2" borderId="8" xfId="2" applyFont="1" applyFill="1" applyBorder="1" applyAlignment="1">
      <alignment horizontal="center" vertical="center" wrapText="1"/>
    </xf>
    <xf numFmtId="0" fontId="62" fillId="2" borderId="0" xfId="0" applyFont="1" applyFill="1" applyAlignment="1">
      <alignment horizontal="left" vertical="center" wrapText="1"/>
    </xf>
    <xf numFmtId="0" fontId="14" fillId="0" borderId="8" xfId="2" applyFont="1" applyBorder="1" applyAlignment="1">
      <alignment horizontal="center" vertical="center" textRotation="90" wrapText="1"/>
    </xf>
    <xf numFmtId="0" fontId="56" fillId="0" borderId="29" xfId="0" applyFont="1" applyBorder="1"/>
    <xf numFmtId="49" fontId="14" fillId="2" borderId="53" xfId="0" applyNumberFormat="1" applyFont="1" applyFill="1" applyBorder="1" applyAlignment="1">
      <alignment horizontal="center" vertical="center" wrapText="1"/>
    </xf>
    <xf numFmtId="0" fontId="14" fillId="2" borderId="8" xfId="2" applyFont="1" applyFill="1" applyBorder="1" applyAlignment="1">
      <alignment horizontal="center" vertical="center" wrapText="1"/>
    </xf>
    <xf numFmtId="0" fontId="5" fillId="0" borderId="0" xfId="0" applyFont="1"/>
    <xf numFmtId="0" fontId="66" fillId="0" borderId="8" xfId="2" applyFont="1" applyBorder="1" applyAlignment="1">
      <alignment horizontal="center" vertical="center" wrapText="1"/>
    </xf>
    <xf numFmtId="0" fontId="56" fillId="0" borderId="35" xfId="0" applyFont="1" applyBorder="1"/>
    <xf numFmtId="0" fontId="56" fillId="0" borderId="28" xfId="0" applyFont="1" applyBorder="1"/>
    <xf numFmtId="0" fontId="14" fillId="2" borderId="51" xfId="2" applyFont="1" applyFill="1" applyBorder="1" applyAlignment="1">
      <alignment horizontal="center" vertical="center" textRotation="90" wrapText="1"/>
    </xf>
    <xf numFmtId="0" fontId="14" fillId="2" borderId="28" xfId="0" applyFont="1" applyFill="1" applyBorder="1" applyAlignment="1">
      <alignment horizontal="center" vertical="center" wrapText="1"/>
    </xf>
    <xf numFmtId="0" fontId="62" fillId="2" borderId="65" xfId="0" applyFont="1" applyFill="1" applyBorder="1" applyAlignment="1">
      <alignment horizontal="center" vertical="center" wrapText="1"/>
    </xf>
    <xf numFmtId="0" fontId="64" fillId="2" borderId="65" xfId="0" applyFont="1" applyFill="1" applyBorder="1"/>
    <xf numFmtId="49" fontId="14" fillId="2" borderId="8" xfId="0" applyNumberFormat="1" applyFont="1" applyFill="1" applyBorder="1" applyAlignment="1">
      <alignment horizontal="left" vertical="center"/>
    </xf>
    <xf numFmtId="0" fontId="62" fillId="2" borderId="33" xfId="0" applyFont="1" applyFill="1" applyBorder="1" applyAlignment="1">
      <alignment horizontal="center" vertical="center" wrapText="1"/>
    </xf>
    <xf numFmtId="0" fontId="14" fillId="2" borderId="8" xfId="0" applyFont="1" applyFill="1" applyBorder="1" applyAlignment="1">
      <alignment horizontal="left" vertical="center"/>
    </xf>
    <xf numFmtId="0" fontId="13" fillId="0" borderId="0" xfId="0" applyFont="1" applyAlignment="1">
      <alignment horizontal="left" vertical="center"/>
    </xf>
    <xf numFmtId="0" fontId="3" fillId="0" borderId="0" xfId="0" applyFont="1"/>
    <xf numFmtId="0" fontId="14" fillId="2" borderId="0" xfId="0" applyFont="1" applyFill="1"/>
    <xf numFmtId="0" fontId="14" fillId="2" borderId="33" xfId="0" applyFont="1" applyFill="1" applyBorder="1" applyAlignment="1">
      <alignment horizontal="center" vertical="center" wrapText="1"/>
    </xf>
    <xf numFmtId="0" fontId="14" fillId="2" borderId="8" xfId="2" applyFont="1" applyFill="1" applyBorder="1" applyAlignment="1">
      <alignment horizontal="center" wrapText="1"/>
    </xf>
    <xf numFmtId="0" fontId="14" fillId="2" borderId="0" xfId="0" applyFont="1" applyFill="1" applyAlignment="1">
      <alignment horizontal="left" vertical="center"/>
    </xf>
    <xf numFmtId="49" fontId="14" fillId="2" borderId="54" xfId="0" applyNumberFormat="1" applyFont="1" applyFill="1" applyBorder="1" applyAlignment="1">
      <alignment horizontal="center" vertical="center" wrapText="1"/>
    </xf>
    <xf numFmtId="0" fontId="14" fillId="2" borderId="0" xfId="0" applyFont="1" applyFill="1" applyAlignment="1">
      <alignment horizontal="justify" vertical="center"/>
    </xf>
    <xf numFmtId="0" fontId="14" fillId="2" borderId="0" xfId="0" applyFont="1" applyFill="1" applyAlignment="1">
      <alignment horizontal="left"/>
    </xf>
    <xf numFmtId="0" fontId="14" fillId="2" borderId="28" xfId="2" applyFont="1" applyFill="1" applyBorder="1" applyAlignment="1">
      <alignment horizontal="center" vertical="center" textRotation="90" wrapText="1"/>
    </xf>
    <xf numFmtId="0" fontId="64" fillId="2" borderId="26" xfId="0" applyFont="1" applyFill="1" applyBorder="1"/>
    <xf numFmtId="0" fontId="14" fillId="2" borderId="8" xfId="2" applyFont="1" applyFill="1" applyBorder="1" applyAlignment="1">
      <alignment horizontal="center" vertical="center" textRotation="90" wrapText="1"/>
    </xf>
    <xf numFmtId="0" fontId="14" fillId="2" borderId="65" xfId="0" applyFont="1" applyFill="1" applyBorder="1" applyAlignment="1">
      <alignment horizontal="center" vertical="center" wrapText="1"/>
    </xf>
    <xf numFmtId="0" fontId="14" fillId="2" borderId="31" xfId="2" applyFont="1" applyFill="1" applyBorder="1" applyAlignment="1">
      <alignment horizontal="center" wrapText="1"/>
    </xf>
    <xf numFmtId="0" fontId="14" fillId="2" borderId="0" xfId="2" applyFont="1" applyFill="1"/>
    <xf numFmtId="0" fontId="14" fillId="2" borderId="0" xfId="5" applyFont="1" applyFill="1" applyAlignment="1">
      <alignment horizontal="center" vertical="center" wrapText="1"/>
    </xf>
    <xf numFmtId="0" fontId="2" fillId="0" borderId="57" xfId="2" applyFont="1" applyBorder="1" applyAlignment="1">
      <alignment horizontal="center" vertical="center" textRotation="90" wrapText="1"/>
    </xf>
    <xf numFmtId="0" fontId="0" fillId="0" borderId="48" xfId="0" applyFont="1" applyBorder="1"/>
    <xf numFmtId="0" fontId="27" fillId="0" borderId="0" xfId="0" applyFont="1" applyAlignment="1">
      <alignment horizontal="left" vertical="center"/>
    </xf>
    <xf numFmtId="0" fontId="5" fillId="0" borderId="0" xfId="2" applyFont="1"/>
    <xf numFmtId="0" fontId="62" fillId="2" borderId="13" xfId="0" applyFont="1" applyFill="1" applyBorder="1" applyAlignment="1">
      <alignment horizontal="center" vertical="center"/>
    </xf>
    <xf numFmtId="0" fontId="64" fillId="2" borderId="18" xfId="0" applyFont="1" applyFill="1" applyBorder="1"/>
    <xf numFmtId="0" fontId="64" fillId="2" borderId="49" xfId="0" applyFont="1" applyFill="1" applyBorder="1"/>
    <xf numFmtId="0" fontId="14" fillId="2" borderId="50" xfId="2" applyFont="1" applyFill="1" applyBorder="1" applyAlignment="1">
      <alignment horizontal="center" vertical="center" wrapText="1"/>
    </xf>
    <xf numFmtId="0" fontId="64" fillId="2" borderId="2" xfId="0" applyFont="1" applyFill="1" applyBorder="1"/>
    <xf numFmtId="0" fontId="14" fillId="2" borderId="53" xfId="0" applyFont="1" applyFill="1" applyBorder="1" applyAlignment="1">
      <alignment horizontal="center" vertical="center"/>
    </xf>
    <xf numFmtId="0" fontId="14" fillId="2" borderId="7" xfId="2" applyFont="1" applyFill="1" applyBorder="1" applyAlignment="1">
      <alignment horizontal="center" vertical="center" wrapText="1"/>
    </xf>
    <xf numFmtId="0" fontId="14" fillId="2" borderId="56" xfId="2" applyFont="1" applyFill="1" applyBorder="1" applyAlignment="1">
      <alignment horizontal="center" vertical="center" wrapText="1"/>
    </xf>
    <xf numFmtId="0" fontId="14" fillId="2" borderId="13" xfId="2" applyFont="1" applyFill="1" applyBorder="1" applyAlignment="1">
      <alignment horizontal="center" vertical="center" wrapText="1"/>
    </xf>
    <xf numFmtId="0" fontId="64" fillId="2" borderId="73" xfId="0" applyFont="1" applyFill="1" applyBorder="1"/>
    <xf numFmtId="0" fontId="14" fillId="2" borderId="58" xfId="2" applyFont="1" applyFill="1" applyBorder="1" applyAlignment="1">
      <alignment horizontal="center" vertical="center" textRotation="90" wrapText="1"/>
    </xf>
    <xf numFmtId="0" fontId="64" fillId="2" borderId="70" xfId="0" applyFont="1" applyFill="1" applyBorder="1"/>
    <xf numFmtId="0" fontId="14" fillId="2" borderId="28" xfId="2" applyFont="1" applyFill="1" applyBorder="1" applyAlignment="1">
      <alignment horizontal="center" vertical="center" wrapText="1"/>
    </xf>
    <xf numFmtId="0" fontId="5" fillId="0" borderId="0" xfId="2" applyFont="1" applyAlignment="1">
      <alignment horizontal="right" vertical="center" wrapText="1"/>
    </xf>
    <xf numFmtId="0" fontId="33" fillId="2" borderId="28" xfId="0" applyFont="1" applyFill="1" applyBorder="1" applyAlignment="1">
      <alignment horizontal="center" vertical="center" wrapText="1"/>
    </xf>
    <xf numFmtId="0" fontId="14" fillId="2" borderId="64" xfId="2" applyFont="1" applyFill="1" applyBorder="1" applyAlignment="1">
      <alignment horizontal="center" vertical="center" textRotation="90" wrapText="1"/>
    </xf>
    <xf numFmtId="0" fontId="14" fillId="2" borderId="33" xfId="2" applyFont="1" applyFill="1" applyBorder="1" applyAlignment="1">
      <alignment horizontal="center" vertical="center" wrapText="1"/>
    </xf>
    <xf numFmtId="49" fontId="45" fillId="0" borderId="0" xfId="2" applyNumberFormat="1" applyFont="1" applyAlignment="1">
      <alignment horizontal="left" vertical="center" wrapText="1"/>
    </xf>
    <xf numFmtId="0" fontId="33" fillId="2" borderId="8" xfId="0" applyFont="1" applyFill="1" applyBorder="1" applyAlignment="1">
      <alignment horizontal="center" vertical="center" wrapText="1"/>
    </xf>
    <xf numFmtId="0" fontId="77" fillId="2" borderId="0" xfId="0" applyFont="1" applyFill="1" applyAlignment="1">
      <alignment vertical="center"/>
    </xf>
    <xf numFmtId="0" fontId="34" fillId="2" borderId="0" xfId="0" applyFont="1" applyFill="1"/>
    <xf numFmtId="0" fontId="9" fillId="2" borderId="0" xfId="0" applyFont="1" applyFill="1" applyAlignment="1">
      <alignment horizontal="left" vertical="center"/>
    </xf>
    <xf numFmtId="0" fontId="34" fillId="2" borderId="0" xfId="0" applyFont="1" applyFill="1" applyAlignment="1">
      <alignment horizontal="center"/>
    </xf>
    <xf numFmtId="0" fontId="24" fillId="0" borderId="0" xfId="0" applyFont="1"/>
    <xf numFmtId="0" fontId="14" fillId="2" borderId="57" xfId="2" applyFont="1" applyFill="1" applyBorder="1" applyAlignment="1">
      <alignment horizontal="center" vertical="center" textRotation="90" wrapText="1"/>
    </xf>
    <xf numFmtId="0" fontId="64" fillId="2" borderId="48" xfId="0" applyFont="1" applyFill="1" applyBorder="1"/>
    <xf numFmtId="0" fontId="14" fillId="2" borderId="58" xfId="0" applyFont="1" applyFill="1" applyBorder="1" applyAlignment="1">
      <alignment horizontal="center" vertical="center"/>
    </xf>
    <xf numFmtId="0" fontId="14" fillId="2" borderId="31" xfId="2" applyFont="1" applyFill="1" applyBorder="1" applyAlignment="1">
      <alignment horizontal="center" vertical="center" wrapText="1"/>
    </xf>
    <xf numFmtId="0" fontId="14" fillId="2" borderId="50" xfId="0" applyFont="1" applyFill="1" applyBorder="1" applyAlignment="1">
      <alignment horizontal="center" vertical="center" wrapText="1"/>
    </xf>
    <xf numFmtId="0" fontId="14" fillId="2" borderId="56" xfId="0" applyFont="1" applyFill="1" applyBorder="1" applyAlignment="1">
      <alignment horizontal="center" vertical="center"/>
    </xf>
    <xf numFmtId="0" fontId="2" fillId="0" borderId="0" xfId="2" applyFont="1" applyAlignment="1">
      <alignment horizontal="center" vertical="center" textRotation="90" wrapText="1"/>
    </xf>
    <xf numFmtId="0" fontId="14" fillId="2" borderId="64" xfId="0" applyFont="1" applyFill="1" applyBorder="1" applyAlignment="1">
      <alignment horizontal="center" vertical="center" wrapText="1"/>
    </xf>
    <xf numFmtId="0" fontId="14" fillId="2" borderId="31" xfId="2" applyFont="1" applyFill="1" applyBorder="1" applyAlignment="1">
      <alignment horizontal="center" vertical="center" textRotation="90" wrapText="1"/>
    </xf>
    <xf numFmtId="0" fontId="33" fillId="2" borderId="0" xfId="0" applyFont="1" applyFill="1" applyAlignment="1">
      <alignment wrapText="1"/>
    </xf>
    <xf numFmtId="0" fontId="14" fillId="2" borderId="54" xfId="2" applyFont="1" applyFill="1" applyBorder="1" applyAlignment="1">
      <alignment horizontal="center" vertical="center" textRotation="90" wrapText="1"/>
    </xf>
    <xf numFmtId="0" fontId="9" fillId="2" borderId="0" xfId="0" applyFont="1" applyFill="1" applyAlignment="1">
      <alignment horizontal="left" vertical="center" wrapText="1"/>
    </xf>
    <xf numFmtId="0" fontId="14" fillId="0" borderId="0" xfId="0" applyFont="1" applyAlignment="1">
      <alignment vertical="center"/>
    </xf>
    <xf numFmtId="0" fontId="9" fillId="0" borderId="0" xfId="0" applyFont="1"/>
    <xf numFmtId="0" fontId="14" fillId="2" borderId="2" xfId="0" applyFont="1" applyFill="1" applyBorder="1" applyAlignment="1">
      <alignment horizontal="left" vertical="center" wrapText="1"/>
    </xf>
    <xf numFmtId="0" fontId="64" fillId="2" borderId="41" xfId="0" applyFont="1" applyFill="1" applyBorder="1"/>
    <xf numFmtId="0" fontId="14" fillId="2" borderId="33" xfId="0" applyFont="1" applyFill="1" applyBorder="1" applyAlignment="1">
      <alignment vertical="center" wrapText="1"/>
    </xf>
    <xf numFmtId="0" fontId="9" fillId="0" borderId="0" xfId="0" applyFont="1" applyAlignment="1">
      <alignment vertical="center"/>
    </xf>
    <xf numFmtId="0" fontId="78" fillId="0" borderId="0" xfId="0" applyFont="1"/>
    <xf numFmtId="0" fontId="14" fillId="2" borderId="52" xfId="0" applyFont="1" applyFill="1" applyBorder="1" applyAlignment="1">
      <alignment horizontal="justify" vertical="center" wrapText="1"/>
    </xf>
    <xf numFmtId="0" fontId="64" fillId="2" borderId="68" xfId="0" applyFont="1" applyFill="1" applyBorder="1"/>
    <xf numFmtId="0" fontId="14" fillId="2" borderId="0" xfId="0" applyFont="1" applyFill="1" applyAlignment="1">
      <alignment horizontal="center" vertical="center"/>
    </xf>
    <xf numFmtId="0" fontId="14" fillId="2" borderId="1" xfId="0" applyFont="1" applyFill="1" applyBorder="1" applyAlignment="1">
      <alignment horizontal="left" vertical="center" wrapText="1"/>
    </xf>
    <xf numFmtId="0" fontId="64" fillId="2" borderId="42" xfId="0" applyFont="1" applyFill="1" applyBorder="1"/>
    <xf numFmtId="0" fontId="64" fillId="2" borderId="37" xfId="0" applyFont="1" applyFill="1" applyBorder="1"/>
    <xf numFmtId="0" fontId="14" fillId="2" borderId="54" xfId="2" applyFont="1" applyFill="1" applyBorder="1" applyAlignment="1">
      <alignment horizontal="left" vertical="center" wrapText="1"/>
    </xf>
    <xf numFmtId="0" fontId="14" fillId="2" borderId="2" xfId="0" applyFont="1" applyFill="1" applyBorder="1" applyAlignment="1">
      <alignment horizontal="justify" vertical="center" wrapText="1"/>
    </xf>
    <xf numFmtId="0" fontId="14" fillId="2" borderId="8" xfId="0" applyFont="1" applyFill="1" applyBorder="1" applyAlignment="1">
      <alignment horizontal="left" vertical="center" wrapText="1"/>
    </xf>
    <xf numFmtId="0" fontId="14" fillId="2" borderId="52" xfId="0" applyFont="1" applyFill="1" applyBorder="1" applyAlignment="1">
      <alignment horizontal="left" vertical="center" wrapText="1"/>
    </xf>
    <xf numFmtId="0" fontId="14" fillId="2" borderId="1" xfId="0" applyFont="1" applyFill="1" applyBorder="1" applyAlignment="1">
      <alignment horizontal="justify" vertical="center" wrapText="1"/>
    </xf>
    <xf numFmtId="0" fontId="14" fillId="2" borderId="27" xfId="0" applyFont="1" applyFill="1" applyBorder="1" applyAlignment="1">
      <alignment horizontal="center" vertical="center" wrapText="1"/>
    </xf>
    <xf numFmtId="0" fontId="14" fillId="2" borderId="10" xfId="0" applyFont="1" applyFill="1" applyBorder="1" applyAlignment="1">
      <alignment horizontal="left" vertical="center" wrapText="1"/>
    </xf>
    <xf numFmtId="0" fontId="64" fillId="2" borderId="63" xfId="0" applyFont="1" applyFill="1" applyBorder="1"/>
    <xf numFmtId="0" fontId="64" fillId="2" borderId="39" xfId="0" applyFont="1" applyFill="1" applyBorder="1"/>
    <xf numFmtId="0" fontId="14" fillId="2" borderId="0" xfId="0" applyFont="1" applyFill="1" applyAlignment="1">
      <alignment horizontal="center" vertical="center" wrapText="1"/>
    </xf>
    <xf numFmtId="0" fontId="14" fillId="2" borderId="55" xfId="2" applyFont="1" applyFill="1" applyBorder="1" applyAlignment="1">
      <alignment horizontal="center" vertical="center" textRotation="90" wrapText="1"/>
    </xf>
    <xf numFmtId="0" fontId="9" fillId="0" borderId="0" xfId="0" applyFont="1" applyAlignment="1">
      <alignment vertical="center" wrapText="1"/>
    </xf>
    <xf numFmtId="0" fontId="14" fillId="2" borderId="33" xfId="0" applyFont="1" applyFill="1" applyBorder="1" applyAlignment="1">
      <alignment horizontal="left" vertical="center" wrapText="1"/>
    </xf>
    <xf numFmtId="0" fontId="14" fillId="0" borderId="9" xfId="2" applyFont="1" applyBorder="1" applyAlignment="1">
      <alignment horizontal="center" vertical="center" textRotation="90" wrapText="1"/>
    </xf>
    <xf numFmtId="0" fontId="64" fillId="0" borderId="12" xfId="0" applyFont="1" applyBorder="1"/>
    <xf numFmtId="0" fontId="14" fillId="2" borderId="35" xfId="0" applyFont="1" applyFill="1" applyBorder="1" applyAlignment="1">
      <alignment horizontal="center" vertical="center"/>
    </xf>
    <xf numFmtId="0" fontId="14" fillId="2" borderId="54" xfId="2"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4" fillId="2" borderId="8" xfId="2" applyFont="1" applyFill="1" applyBorder="1" applyAlignment="1">
      <alignment horizontal="left" vertical="center" wrapText="1"/>
    </xf>
    <xf numFmtId="0" fontId="14" fillId="2" borderId="64" xfId="2" applyFont="1" applyFill="1" applyBorder="1" applyAlignment="1">
      <alignment horizontal="center" vertical="center" wrapText="1"/>
    </xf>
    <xf numFmtId="0" fontId="14" fillId="2" borderId="31" xfId="0" applyFont="1" applyFill="1" applyBorder="1" applyAlignment="1">
      <alignment horizontal="center" vertical="center"/>
    </xf>
    <xf numFmtId="0" fontId="64" fillId="2" borderId="38" xfId="0" applyFont="1" applyFill="1" applyBorder="1"/>
    <xf numFmtId="0" fontId="8" fillId="2" borderId="53" xfId="2" applyFont="1" applyFill="1" applyBorder="1" applyAlignment="1">
      <alignment horizontal="center" vertical="center" wrapText="1"/>
    </xf>
    <xf numFmtId="0" fontId="0" fillId="2" borderId="34" xfId="0" applyFill="1" applyBorder="1"/>
    <xf numFmtId="0" fontId="3" fillId="0" borderId="0" xfId="0" applyFont="1" applyAlignment="1">
      <alignment vertical="center" wrapText="1"/>
    </xf>
    <xf numFmtId="0" fontId="14" fillId="2" borderId="0" xfId="0" applyFont="1" applyFill="1" applyAlignment="1">
      <alignment vertical="center" wrapText="1"/>
    </xf>
    <xf numFmtId="0" fontId="8" fillId="2" borderId="50" xfId="0" applyFont="1" applyFill="1" applyBorder="1" applyAlignment="1">
      <alignment horizontal="center" vertical="center" wrapText="1"/>
    </xf>
    <xf numFmtId="0" fontId="0" fillId="2" borderId="55" xfId="0" applyFill="1" applyBorder="1"/>
    <xf numFmtId="0" fontId="0" fillId="2" borderId="64" xfId="0" applyFill="1" applyBorder="1"/>
    <xf numFmtId="0" fontId="8" fillId="2" borderId="54" xfId="0" applyFont="1" applyFill="1" applyBorder="1" applyAlignment="1">
      <alignment horizontal="center" vertical="center"/>
    </xf>
    <xf numFmtId="0" fontId="0" fillId="2" borderId="40" xfId="0" applyFill="1" applyBorder="1"/>
    <xf numFmtId="0" fontId="8" fillId="2" borderId="64" xfId="0" applyFont="1" applyFill="1" applyBorder="1" applyAlignment="1">
      <alignment horizontal="center" vertical="center" wrapText="1"/>
    </xf>
    <xf numFmtId="0" fontId="14" fillId="2" borderId="87" xfId="0" applyFont="1" applyFill="1" applyBorder="1" applyAlignment="1">
      <alignment horizontal="center" vertical="center" wrapText="1"/>
    </xf>
    <xf numFmtId="0" fontId="14" fillId="2" borderId="85" xfId="0" applyFont="1" applyFill="1" applyBorder="1" applyAlignment="1">
      <alignment horizontal="center" vertical="center" wrapText="1"/>
    </xf>
    <xf numFmtId="0" fontId="64" fillId="2" borderId="82" xfId="0" applyFont="1" applyFill="1" applyBorder="1"/>
    <xf numFmtId="0" fontId="14" fillId="2" borderId="86" xfId="0" applyFont="1" applyFill="1" applyBorder="1" applyAlignment="1">
      <alignment horizontal="center" vertical="center" wrapText="1"/>
    </xf>
    <xf numFmtId="0" fontId="14" fillId="2" borderId="28" xfId="0" applyFont="1" applyFill="1" applyBorder="1" applyAlignment="1">
      <alignment horizontal="center" vertical="center"/>
    </xf>
    <xf numFmtId="0" fontId="14" fillId="2" borderId="31" xfId="0" applyFont="1" applyFill="1" applyBorder="1" applyAlignment="1">
      <alignment horizontal="center" vertical="center" wrapText="1"/>
    </xf>
    <xf numFmtId="0" fontId="2" fillId="0" borderId="0" xfId="0" applyFont="1" applyAlignment="1">
      <alignment horizontal="left"/>
    </xf>
    <xf numFmtId="0" fontId="33" fillId="2" borderId="0" xfId="0" applyFont="1" applyFill="1" applyAlignment="1">
      <alignment horizontal="left"/>
    </xf>
    <xf numFmtId="0" fontId="14" fillId="2" borderId="57" xfId="0" applyFont="1" applyFill="1" applyBorder="1" applyAlignment="1">
      <alignment horizontal="center" vertical="center" wrapText="1"/>
    </xf>
    <xf numFmtId="0" fontId="14" fillId="2" borderId="53" xfId="2" applyFont="1" applyFill="1" applyBorder="1" applyAlignment="1">
      <alignment horizontal="center" vertical="center" wrapText="1"/>
    </xf>
    <xf numFmtId="0" fontId="14" fillId="2" borderId="0" xfId="0" applyFont="1" applyFill="1" applyAlignment="1">
      <alignment vertical="center"/>
    </xf>
    <xf numFmtId="0" fontId="14" fillId="2" borderId="0" xfId="0" applyFont="1" applyFill="1" applyAlignment="1">
      <alignment wrapText="1"/>
    </xf>
    <xf numFmtId="0" fontId="5" fillId="0" borderId="0" xfId="0" applyFont="1" applyAlignment="1">
      <alignment horizontal="left" vertical="center"/>
    </xf>
    <xf numFmtId="0" fontId="14" fillId="2" borderId="53" xfId="2" applyFont="1" applyFill="1" applyBorder="1" applyAlignment="1">
      <alignment horizontal="center" vertical="center" textRotation="90" wrapText="1"/>
    </xf>
    <xf numFmtId="0" fontId="14" fillId="2" borderId="35" xfId="2" applyFont="1" applyFill="1" applyBorder="1" applyAlignment="1">
      <alignment horizontal="center" vertical="center" wrapText="1"/>
    </xf>
    <xf numFmtId="0" fontId="14" fillId="2" borderId="3" xfId="0" applyFont="1" applyFill="1" applyBorder="1" applyAlignment="1">
      <alignment horizontal="center" vertical="center"/>
    </xf>
    <xf numFmtId="49" fontId="14" fillId="2" borderId="8" xfId="0" applyNumberFormat="1" applyFont="1" applyFill="1" applyBorder="1" applyAlignment="1">
      <alignment horizontal="center" vertical="center" wrapText="1"/>
    </xf>
    <xf numFmtId="0" fontId="14" fillId="2" borderId="13" xfId="0" applyFont="1" applyFill="1" applyBorder="1" applyAlignment="1">
      <alignment horizontal="left" vertical="center" wrapText="1"/>
    </xf>
    <xf numFmtId="0" fontId="14" fillId="2" borderId="27" xfId="0" applyFont="1" applyFill="1" applyBorder="1" applyAlignment="1">
      <alignment horizontal="center" vertical="center"/>
    </xf>
    <xf numFmtId="0" fontId="14" fillId="2" borderId="4" xfId="0" applyFont="1" applyFill="1" applyBorder="1" applyAlignment="1">
      <alignment horizontal="center" vertical="center"/>
    </xf>
    <xf numFmtId="0" fontId="24" fillId="0" borderId="0" xfId="0" applyFont="1" applyAlignment="1">
      <alignment wrapText="1"/>
    </xf>
    <xf numFmtId="0" fontId="14" fillId="2" borderId="40" xfId="0" applyFont="1" applyFill="1" applyBorder="1" applyAlignment="1">
      <alignment horizontal="left" vertical="center" wrapText="1"/>
    </xf>
    <xf numFmtId="0" fontId="33" fillId="2" borderId="54" xfId="0" applyFont="1" applyFill="1" applyBorder="1" applyAlignment="1">
      <alignment horizontal="left" vertical="center" wrapText="1"/>
    </xf>
    <xf numFmtId="0" fontId="27" fillId="0" borderId="0" xfId="0" applyFont="1" applyAlignment="1">
      <alignment vertical="center"/>
    </xf>
    <xf numFmtId="0" fontId="62" fillId="2" borderId="28" xfId="0" applyFont="1" applyFill="1" applyBorder="1" applyAlignment="1">
      <alignment horizontal="center" vertical="center" wrapText="1"/>
    </xf>
    <xf numFmtId="49" fontId="26" fillId="0" borderId="50" xfId="0" applyNumberFormat="1" applyFont="1" applyBorder="1" applyAlignment="1">
      <alignment horizontal="center" vertical="center" wrapText="1"/>
    </xf>
    <xf numFmtId="0" fontId="62" fillId="2" borderId="50" xfId="0" applyFont="1" applyFill="1" applyBorder="1" applyAlignment="1">
      <alignment horizontal="center" vertical="center" wrapText="1"/>
    </xf>
    <xf numFmtId="0" fontId="62" fillId="2" borderId="8" xfId="0" applyFont="1" applyFill="1" applyBorder="1" applyAlignment="1">
      <alignment horizontal="center" vertical="center" wrapText="1"/>
    </xf>
    <xf numFmtId="0" fontId="33" fillId="2" borderId="56" xfId="0" applyFont="1" applyFill="1" applyBorder="1" applyAlignment="1">
      <alignment horizontal="center" vertical="center" wrapText="1"/>
    </xf>
    <xf numFmtId="0" fontId="0" fillId="0" borderId="20" xfId="0" applyBorder="1"/>
    <xf numFmtId="0" fontId="62" fillId="2" borderId="56" xfId="0" applyFont="1" applyFill="1" applyBorder="1" applyAlignment="1">
      <alignment horizontal="center" vertical="center" wrapText="1"/>
    </xf>
    <xf numFmtId="0" fontId="64" fillId="2" borderId="22" xfId="0" applyFont="1" applyFill="1" applyBorder="1"/>
    <xf numFmtId="49" fontId="26" fillId="0" borderId="8" xfId="0" applyNumberFormat="1" applyFont="1" applyBorder="1" applyAlignment="1">
      <alignment horizontal="center" vertical="center" wrapText="1"/>
    </xf>
    <xf numFmtId="0" fontId="62" fillId="2" borderId="64" xfId="0" applyFont="1" applyFill="1" applyBorder="1" applyAlignment="1">
      <alignment horizontal="center" vertical="center" wrapText="1"/>
    </xf>
    <xf numFmtId="0" fontId="62" fillId="2" borderId="1" xfId="0" applyFont="1" applyFill="1" applyBorder="1" applyAlignment="1">
      <alignment horizontal="center" vertical="center" wrapText="1"/>
    </xf>
    <xf numFmtId="0" fontId="29" fillId="0" borderId="0" xfId="0" applyFont="1" applyAlignment="1">
      <alignment horizontal="center" vertical="center" wrapText="1"/>
    </xf>
    <xf numFmtId="0" fontId="62" fillId="2" borderId="4" xfId="0" applyFont="1" applyFill="1" applyBorder="1" applyAlignment="1">
      <alignment horizontal="center" vertical="center" wrapText="1"/>
    </xf>
    <xf numFmtId="49" fontId="14" fillId="2" borderId="50" xfId="0" applyNumberFormat="1" applyFont="1" applyFill="1" applyBorder="1" applyAlignment="1">
      <alignment horizontal="left" vertical="center" wrapText="1"/>
    </xf>
    <xf numFmtId="0" fontId="64" fillId="2" borderId="2" xfId="0" applyFont="1" applyFill="1" applyBorder="1" applyAlignment="1">
      <alignment horizontal="left"/>
    </xf>
    <xf numFmtId="0" fontId="14" fillId="2" borderId="58" xfId="0" applyFont="1" applyFill="1" applyBorder="1" applyAlignment="1">
      <alignment horizontal="left" vertical="center" wrapText="1"/>
    </xf>
    <xf numFmtId="0" fontId="64" fillId="2" borderId="70" xfId="0" applyFont="1" applyFill="1" applyBorder="1" applyAlignment="1">
      <alignment horizontal="left"/>
    </xf>
    <xf numFmtId="0" fontId="14" fillId="2" borderId="57" xfId="0" applyFont="1" applyFill="1" applyBorder="1" applyAlignment="1">
      <alignment horizontal="left" vertical="center" wrapText="1"/>
    </xf>
    <xf numFmtId="0" fontId="64" fillId="2" borderId="48" xfId="0" applyFont="1" applyFill="1" applyBorder="1" applyAlignment="1">
      <alignment horizontal="left"/>
    </xf>
    <xf numFmtId="0" fontId="14" fillId="2" borderId="50" xfId="0" applyFont="1" applyFill="1" applyBorder="1" applyAlignment="1">
      <alignment horizontal="left" vertical="center" wrapText="1"/>
    </xf>
    <xf numFmtId="0" fontId="64" fillId="2" borderId="55" xfId="0" applyFont="1" applyFill="1" applyBorder="1" applyAlignment="1">
      <alignment horizontal="left"/>
    </xf>
    <xf numFmtId="0" fontId="64" fillId="2" borderId="64" xfId="0" applyFont="1" applyFill="1" applyBorder="1" applyAlignment="1">
      <alignment horizontal="left"/>
    </xf>
    <xf numFmtId="0" fontId="14" fillId="2" borderId="56" xfId="0" applyFont="1" applyFill="1" applyBorder="1" applyAlignment="1">
      <alignment horizontal="left" vertical="center" wrapText="1"/>
    </xf>
    <xf numFmtId="0" fontId="64" fillId="2" borderId="66" xfId="0" applyFont="1" applyFill="1" applyBorder="1" applyAlignment="1">
      <alignment horizontal="left"/>
    </xf>
    <xf numFmtId="49" fontId="14" fillId="2" borderId="50" xfId="0" applyNumberFormat="1" applyFont="1" applyFill="1" applyBorder="1" applyAlignment="1">
      <alignment horizontal="center" vertical="center" wrapText="1"/>
    </xf>
    <xf numFmtId="0" fontId="14" fillId="2" borderId="58" xfId="0" applyFont="1" applyFill="1" applyBorder="1" applyAlignment="1">
      <alignment horizontal="center" vertical="center" wrapText="1"/>
    </xf>
    <xf numFmtId="0" fontId="14" fillId="2" borderId="32" xfId="0" applyFont="1" applyFill="1" applyBorder="1" applyAlignment="1">
      <alignment horizontal="center" vertical="center" wrapText="1"/>
    </xf>
    <xf numFmtId="0" fontId="64" fillId="2" borderId="79" xfId="0" applyFont="1" applyFill="1" applyBorder="1"/>
    <xf numFmtId="49" fontId="14" fillId="2" borderId="33" xfId="0" applyNumberFormat="1" applyFont="1" applyFill="1" applyBorder="1" applyAlignment="1">
      <alignment horizontal="center" vertical="center" wrapText="1"/>
    </xf>
    <xf numFmtId="0" fontId="64" fillId="2" borderId="77" xfId="0" applyFont="1" applyFill="1" applyBorder="1"/>
    <xf numFmtId="0" fontId="14" fillId="2" borderId="6" xfId="0" applyFont="1" applyFill="1" applyBorder="1" applyAlignment="1">
      <alignment horizontal="center" vertical="center" wrapText="1"/>
    </xf>
    <xf numFmtId="0" fontId="64" fillId="2" borderId="72" xfId="0" applyFont="1" applyFill="1" applyBorder="1"/>
    <xf numFmtId="0" fontId="14" fillId="2" borderId="9" xfId="0" applyFont="1" applyFill="1" applyBorder="1" applyAlignment="1">
      <alignment horizontal="center" vertical="center" wrapText="1"/>
    </xf>
    <xf numFmtId="0" fontId="64" fillId="2" borderId="12" xfId="0" applyFont="1" applyFill="1" applyBorder="1"/>
    <xf numFmtId="0" fontId="14" fillId="2" borderId="10" xfId="0" applyFont="1" applyFill="1" applyBorder="1" applyAlignment="1">
      <alignment horizontal="center" vertical="center" wrapText="1"/>
    </xf>
    <xf numFmtId="0" fontId="28" fillId="0" borderId="0" xfId="0" applyFont="1" applyAlignment="1">
      <alignment horizontal="justify" vertical="center" wrapText="1"/>
    </xf>
    <xf numFmtId="0" fontId="25" fillId="0" borderId="0" xfId="0" applyFont="1" applyAlignment="1">
      <alignment horizontal="left"/>
    </xf>
    <xf numFmtId="0" fontId="33" fillId="2" borderId="53" xfId="0" applyFont="1" applyFill="1" applyBorder="1" applyAlignment="1">
      <alignment horizontal="center" vertical="center" wrapText="1"/>
    </xf>
    <xf numFmtId="0" fontId="62" fillId="2" borderId="54" xfId="0" applyFont="1" applyFill="1" applyBorder="1" applyAlignment="1">
      <alignment horizontal="center" vertical="center"/>
    </xf>
    <xf numFmtId="0" fontId="63" fillId="2" borderId="5" xfId="0" applyFont="1" applyFill="1" applyBorder="1" applyAlignment="1">
      <alignment horizontal="left" vertical="center"/>
    </xf>
    <xf numFmtId="0" fontId="64" fillId="2" borderId="43" xfId="0" applyFont="1" applyFill="1" applyBorder="1"/>
    <xf numFmtId="0" fontId="54" fillId="2" borderId="4" xfId="0" applyFont="1" applyFill="1" applyBorder="1" applyAlignment="1">
      <alignment vertical="center"/>
    </xf>
    <xf numFmtId="0" fontId="54" fillId="2" borderId="0" xfId="0" applyFont="1" applyFill="1" applyAlignment="1">
      <alignment vertical="center"/>
    </xf>
    <xf numFmtId="0" fontId="54" fillId="2" borderId="3" xfId="0" applyFont="1" applyFill="1" applyBorder="1" applyAlignment="1">
      <alignment vertical="center" wrapText="1"/>
    </xf>
    <xf numFmtId="0" fontId="75" fillId="2" borderId="0" xfId="0" applyFont="1" applyFill="1" applyAlignment="1">
      <alignment vertical="center"/>
    </xf>
    <xf numFmtId="0" fontId="54" fillId="2" borderId="13" xfId="0" applyFont="1" applyFill="1" applyBorder="1" applyAlignment="1">
      <alignment vertical="center" wrapText="1"/>
    </xf>
    <xf numFmtId="0" fontId="33" fillId="2" borderId="13" xfId="0" applyFont="1" applyFill="1" applyBorder="1" applyAlignment="1">
      <alignment horizontal="left" vertical="center" wrapText="1"/>
    </xf>
    <xf numFmtId="0" fontId="46" fillId="0" borderId="0" xfId="0" applyFont="1" applyAlignment="1">
      <alignment vertical="center" wrapText="1"/>
    </xf>
    <xf numFmtId="0" fontId="71" fillId="2" borderId="28" xfId="0" applyFont="1" applyFill="1" applyBorder="1" applyAlignment="1">
      <alignment horizontal="center" vertical="center" wrapText="1"/>
    </xf>
    <xf numFmtId="0" fontId="72" fillId="2" borderId="85" xfId="0" applyFont="1" applyFill="1" applyBorder="1" applyAlignment="1">
      <alignment horizontal="center" vertical="center" wrapText="1"/>
    </xf>
    <xf numFmtId="165" fontId="54" fillId="2" borderId="3" xfId="1" applyNumberFormat="1" applyFont="1" applyFill="1" applyBorder="1" applyAlignment="1">
      <alignment horizontal="center" vertical="center"/>
    </xf>
    <xf numFmtId="0" fontId="75" fillId="2" borderId="0" xfId="0" applyFont="1" applyFill="1" applyAlignment="1">
      <alignment vertical="center" wrapText="1"/>
    </xf>
    <xf numFmtId="0" fontId="71" fillId="2" borderId="73" xfId="0" applyFont="1" applyFill="1" applyBorder="1" applyAlignment="1">
      <alignment horizontal="left" vertical="center" wrapText="1"/>
    </xf>
    <xf numFmtId="0" fontId="71" fillId="2" borderId="86" xfId="0" applyFont="1" applyFill="1" applyBorder="1" applyAlignment="1">
      <alignment horizontal="center" vertical="center" wrapText="1"/>
    </xf>
    <xf numFmtId="0" fontId="33" fillId="2" borderId="54" xfId="0" applyFont="1" applyFill="1" applyBorder="1" applyAlignment="1">
      <alignment horizontal="center" vertical="center" wrapText="1"/>
    </xf>
    <xf numFmtId="0" fontId="54" fillId="0" borderId="0" xfId="3" applyFont="1" applyAlignment="1">
      <alignment vertical="center"/>
    </xf>
    <xf numFmtId="0" fontId="55" fillId="0" borderId="0" xfId="3" applyFont="1" applyAlignment="1">
      <alignment horizontal="left"/>
    </xf>
    <xf numFmtId="0" fontId="64" fillId="2" borderId="0" xfId="3" applyFont="1" applyFill="1" applyAlignment="1">
      <alignment horizontal="left"/>
    </xf>
  </cellXfs>
  <cellStyles count="8">
    <cellStyle name="Comma" xfId="1" builtinId="3"/>
    <cellStyle name="Normal" xfId="0" builtinId="0"/>
    <cellStyle name="Normal 2" xfId="2"/>
    <cellStyle name="Normal 7" xfId="3"/>
    <cellStyle name="Normal_balansebi" xfId="4"/>
    <cellStyle name="Normal_balansis formebi" xfId="5"/>
    <cellStyle name="Normal_FORMEBI" xfId="6"/>
    <cellStyle name="Normal_wminda Rirebuleba" xfId="7"/>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B1:D18"/>
  <sheetViews>
    <sheetView workbookViewId="0">
      <selection activeCell="D10" sqref="D10"/>
    </sheetView>
  </sheetViews>
  <sheetFormatPr defaultColWidth="9.140625" defaultRowHeight="15" x14ac:dyDescent="0.25"/>
  <cols>
    <col min="1" max="1" width="3.85546875" style="1" customWidth="1"/>
    <col min="2" max="2" width="4" style="1" customWidth="1"/>
    <col min="3" max="3" width="40.85546875" style="1" customWidth="1"/>
    <col min="4" max="4" width="53.140625" style="1" customWidth="1"/>
    <col min="5" max="6" width="9.140625" style="1" customWidth="1"/>
    <col min="7" max="16384" width="9.140625" style="1"/>
  </cols>
  <sheetData>
    <row r="1" spans="2:4" ht="15.75" x14ac:dyDescent="0.3">
      <c r="B1" s="3"/>
      <c r="C1" s="1207" t="s">
        <v>0</v>
      </c>
      <c r="D1" s="1208"/>
    </row>
    <row r="2" spans="2:4" ht="48" customHeight="1" x14ac:dyDescent="0.25">
      <c r="B2" s="139">
        <v>1</v>
      </c>
      <c r="C2" s="1201" t="s">
        <v>1</v>
      </c>
      <c r="D2" s="1201" t="s">
        <v>1011</v>
      </c>
    </row>
    <row r="3" spans="2:4" ht="41.25" customHeight="1" x14ac:dyDescent="0.25">
      <c r="B3" s="139">
        <v>2</v>
      </c>
      <c r="C3" s="1201" t="s">
        <v>2</v>
      </c>
      <c r="D3" s="1201" t="s">
        <v>1023</v>
      </c>
    </row>
    <row r="4" spans="2:4" ht="46.5" customHeight="1" x14ac:dyDescent="0.25">
      <c r="B4" s="139">
        <v>3</v>
      </c>
      <c r="C4" s="1201" t="s">
        <v>3</v>
      </c>
      <c r="D4" s="1201">
        <v>225064471</v>
      </c>
    </row>
    <row r="5" spans="2:4" ht="24" customHeight="1" x14ac:dyDescent="0.25">
      <c r="B5" s="139"/>
      <c r="C5" s="1201" t="s">
        <v>4</v>
      </c>
      <c r="D5" s="1201" t="s">
        <v>5</v>
      </c>
    </row>
    <row r="6" spans="2:4" ht="15" customHeight="1" x14ac:dyDescent="0.25">
      <c r="B6" s="139"/>
      <c r="C6" s="1201" t="s">
        <v>6</v>
      </c>
      <c r="D6" s="1201" t="s">
        <v>7</v>
      </c>
    </row>
    <row r="7" spans="2:4" ht="19.5" customHeight="1" x14ac:dyDescent="0.25">
      <c r="B7" s="139">
        <v>6</v>
      </c>
      <c r="C7" s="1201" t="s">
        <v>8</v>
      </c>
      <c r="D7" s="1201" t="s">
        <v>1024</v>
      </c>
    </row>
    <row r="8" spans="2:4" ht="18.75" customHeight="1" x14ac:dyDescent="0.25">
      <c r="B8" s="139">
        <v>7</v>
      </c>
      <c r="C8" s="1201" t="s">
        <v>9</v>
      </c>
      <c r="D8" s="1201" t="s">
        <v>10</v>
      </c>
    </row>
    <row r="9" spans="2:4" ht="22.5" customHeight="1" x14ac:dyDescent="0.25">
      <c r="B9" s="139">
        <v>8</v>
      </c>
      <c r="C9" s="1201" t="s">
        <v>11</v>
      </c>
      <c r="D9" s="1201" t="s">
        <v>1012</v>
      </c>
    </row>
    <row r="10" spans="2:4" ht="192" customHeight="1" x14ac:dyDescent="0.25">
      <c r="B10" s="139">
        <v>9</v>
      </c>
      <c r="C10" s="1201" t="s">
        <v>12</v>
      </c>
      <c r="D10" s="1206" t="s">
        <v>1025</v>
      </c>
    </row>
    <row r="11" spans="2:4" ht="150.75" customHeight="1" x14ac:dyDescent="0.25">
      <c r="B11" s="139">
        <v>10</v>
      </c>
      <c r="C11" s="1201" t="s">
        <v>13</v>
      </c>
      <c r="D11" s="1206" t="s">
        <v>1022</v>
      </c>
    </row>
    <row r="12" spans="2:4" ht="15" customHeight="1" x14ac:dyDescent="0.25">
      <c r="B12" s="139">
        <v>11</v>
      </c>
      <c r="C12" s="1201" t="s">
        <v>14</v>
      </c>
      <c r="D12" s="1201" t="s">
        <v>15</v>
      </c>
    </row>
    <row r="13" spans="2:4" ht="15" customHeight="1" x14ac:dyDescent="0.25">
      <c r="B13" s="139">
        <v>12</v>
      </c>
      <c r="C13" s="1201" t="s">
        <v>16</v>
      </c>
      <c r="D13" s="1201" t="s">
        <v>17</v>
      </c>
    </row>
    <row r="14" spans="2:4" ht="53.25" customHeight="1" x14ac:dyDescent="0.25">
      <c r="B14" s="139">
        <v>13</v>
      </c>
      <c r="C14" s="1201" t="s">
        <v>18</v>
      </c>
      <c r="D14" s="1201" t="s">
        <v>1023</v>
      </c>
    </row>
    <row r="15" spans="2:4" x14ac:dyDescent="0.25">
      <c r="B15" s="140"/>
      <c r="C15" s="1202"/>
      <c r="D15" s="1202"/>
    </row>
    <row r="16" spans="2:4" ht="30.75" customHeight="1" x14ac:dyDescent="0.25">
      <c r="B16" s="214"/>
      <c r="C16" s="1203" t="s">
        <v>1014</v>
      </c>
      <c r="D16" s="1202"/>
    </row>
    <row r="17" spans="2:4" ht="37.5" customHeight="1" x14ac:dyDescent="0.25">
      <c r="B17" s="215"/>
      <c r="C17" s="1204" t="s">
        <v>1015</v>
      </c>
      <c r="D17" s="1202"/>
    </row>
    <row r="18" spans="2:4" ht="41.25" customHeight="1" x14ac:dyDescent="0.25">
      <c r="B18" s="217"/>
      <c r="C18" s="1205" t="s">
        <v>1016</v>
      </c>
      <c r="D18" s="1202"/>
    </row>
  </sheetData>
  <mergeCells count="1">
    <mergeCell ref="C1:D1"/>
  </mergeCells>
  <dataValidations count="1">
    <dataValidation type="list" showInputMessage="1" showErrorMessage="1" sqref="D7">
      <formula1>"ინდივიდუალური ფინანსური ანგარიშგება, კონსოლიდირებული ფინანსური ანგარიშგება"</formula1>
    </dataValidation>
  </dataValidations>
  <pageMargins left="0.7" right="0.7" top="0.75" bottom="0.75" header="0.3" footer="0.3"/>
  <pageSetup scale="85"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P123"/>
  <sheetViews>
    <sheetView topLeftCell="A112" zoomScaleNormal="100" workbookViewId="0">
      <selection activeCell="C12" sqref="C12"/>
    </sheetView>
  </sheetViews>
  <sheetFormatPr defaultColWidth="9.140625" defaultRowHeight="15" x14ac:dyDescent="0.25"/>
  <cols>
    <col min="1" max="1" width="8" style="1" customWidth="1"/>
    <col min="2" max="2" width="65.85546875" style="1" customWidth="1"/>
    <col min="3" max="3" width="12.140625" style="1" customWidth="1"/>
    <col min="4" max="4" width="10.42578125" style="1" customWidth="1"/>
    <col min="5" max="5" width="13.140625" style="1" customWidth="1"/>
    <col min="6" max="6" width="13.5703125" style="1" customWidth="1"/>
    <col min="7" max="7" width="11.85546875" style="1" customWidth="1"/>
    <col min="8" max="8" width="12.85546875" style="163" customWidth="1"/>
    <col min="9" max="10" width="26.5703125" style="1" customWidth="1"/>
    <col min="11" max="12" width="9.140625" style="1" customWidth="1"/>
    <col min="13" max="16384" width="9.140625" style="1"/>
  </cols>
  <sheetData>
    <row r="1" spans="1:16" x14ac:dyDescent="0.25">
      <c r="A1" s="47"/>
      <c r="B1" s="17" t="s">
        <v>391</v>
      </c>
      <c r="C1" s="40"/>
      <c r="D1" s="40"/>
      <c r="E1" s="40"/>
      <c r="F1" s="40"/>
      <c r="G1" s="47"/>
      <c r="H1" s="162"/>
      <c r="I1" s="47"/>
      <c r="J1" s="40"/>
      <c r="K1" s="40"/>
      <c r="L1" s="40"/>
      <c r="M1" s="40"/>
      <c r="N1" s="40"/>
      <c r="O1" s="47"/>
      <c r="P1" s="47"/>
    </row>
    <row r="2" spans="1:16" x14ac:dyDescent="0.25">
      <c r="A2" s="47"/>
      <c r="B2" s="17" t="s">
        <v>392</v>
      </c>
      <c r="C2" s="40"/>
      <c r="D2" s="40"/>
      <c r="E2" s="47"/>
      <c r="F2" s="47"/>
      <c r="G2" s="47"/>
      <c r="H2" s="213"/>
      <c r="I2" s="47"/>
      <c r="J2" s="40"/>
      <c r="K2" s="40"/>
      <c r="L2" s="40"/>
      <c r="M2" s="47"/>
      <c r="N2" s="47"/>
      <c r="O2" s="47"/>
      <c r="P2" s="212"/>
    </row>
    <row r="3" spans="1:16" ht="15" customHeight="1" thickBot="1" x14ac:dyDescent="0.3">
      <c r="A3" s="47"/>
      <c r="B3" s="47"/>
      <c r="C3" s="47"/>
      <c r="D3" s="47"/>
      <c r="E3" s="47"/>
      <c r="F3" s="47"/>
      <c r="G3" s="47"/>
      <c r="H3" s="162"/>
      <c r="I3" s="47"/>
      <c r="J3" s="47"/>
      <c r="K3" s="47"/>
      <c r="L3" s="47"/>
      <c r="M3" s="47"/>
      <c r="N3" s="47"/>
      <c r="O3" s="47"/>
      <c r="P3" s="47"/>
    </row>
    <row r="4" spans="1:16" ht="30" customHeight="1" thickBot="1" x14ac:dyDescent="0.3">
      <c r="A4" s="1309" t="s">
        <v>26</v>
      </c>
      <c r="B4" s="1314" t="s">
        <v>27</v>
      </c>
      <c r="C4" s="1317" t="s">
        <v>393</v>
      </c>
      <c r="D4" s="1307"/>
      <c r="E4" s="1318"/>
      <c r="F4" s="1320" t="s">
        <v>394</v>
      </c>
      <c r="G4" s="1307"/>
      <c r="H4" s="1318"/>
      <c r="I4" s="1298"/>
      <c r="J4" s="1268"/>
      <c r="K4" s="1299"/>
      <c r="L4" s="1218"/>
      <c r="M4" s="1218"/>
      <c r="N4" s="1299"/>
      <c r="O4" s="1218"/>
      <c r="P4" s="1218"/>
    </row>
    <row r="5" spans="1:16" ht="90.75" customHeight="1" thickBot="1" x14ac:dyDescent="0.3">
      <c r="A5" s="1254"/>
      <c r="B5" s="1250"/>
      <c r="C5" s="485" t="s">
        <v>395</v>
      </c>
      <c r="D5" s="485" t="s">
        <v>396</v>
      </c>
      <c r="E5" s="486" t="s">
        <v>397</v>
      </c>
      <c r="F5" s="487" t="s">
        <v>395</v>
      </c>
      <c r="G5" s="485" t="s">
        <v>398</v>
      </c>
      <c r="H5" s="486" t="s">
        <v>397</v>
      </c>
      <c r="I5" s="1218"/>
      <c r="J5" s="1218"/>
      <c r="K5" s="44"/>
      <c r="L5" s="43"/>
      <c r="M5" s="44"/>
      <c r="N5" s="44"/>
      <c r="O5" s="43"/>
      <c r="P5" s="43"/>
    </row>
    <row r="6" spans="1:16" ht="15" customHeight="1" thickBot="1" x14ac:dyDescent="0.3">
      <c r="A6" s="488" t="s">
        <v>37</v>
      </c>
      <c r="B6" s="489"/>
      <c r="C6" s="490"/>
      <c r="D6" s="425"/>
      <c r="E6" s="491"/>
      <c r="F6" s="425"/>
      <c r="G6" s="425"/>
      <c r="H6" s="491"/>
      <c r="I6" s="47"/>
      <c r="J6" s="40"/>
      <c r="K6" s="40"/>
      <c r="L6" s="40"/>
      <c r="M6" s="40"/>
      <c r="N6" s="40"/>
      <c r="O6" s="40"/>
      <c r="P6" s="40"/>
    </row>
    <row r="7" spans="1:16" ht="18.75" customHeight="1" x14ac:dyDescent="0.25">
      <c r="A7" s="492" t="s">
        <v>156</v>
      </c>
      <c r="B7" s="493" t="s">
        <v>399</v>
      </c>
      <c r="C7" s="494">
        <f>G47</f>
        <v>0</v>
      </c>
      <c r="D7" s="495">
        <f>H86</f>
        <v>0</v>
      </c>
      <c r="E7" s="496">
        <f>C7-D7</f>
        <v>0</v>
      </c>
      <c r="F7" s="497">
        <f>D47</f>
        <v>0</v>
      </c>
      <c r="G7" s="495">
        <f>D86</f>
        <v>0</v>
      </c>
      <c r="H7" s="496">
        <f>F7-G7</f>
        <v>0</v>
      </c>
      <c r="I7" s="73"/>
      <c r="J7" s="42"/>
      <c r="K7" s="42"/>
      <c r="L7" s="42"/>
      <c r="M7" s="42"/>
      <c r="N7" s="42"/>
      <c r="O7" s="42"/>
      <c r="P7" s="42"/>
    </row>
    <row r="8" spans="1:16" ht="22.5" customHeight="1" x14ac:dyDescent="0.25">
      <c r="A8" s="498" t="s">
        <v>182</v>
      </c>
      <c r="B8" s="499" t="s">
        <v>400</v>
      </c>
      <c r="C8" s="371">
        <f>G48</f>
        <v>0</v>
      </c>
      <c r="D8" s="372">
        <f>H87</f>
        <v>0</v>
      </c>
      <c r="E8" s="373">
        <f>C8-D8</f>
        <v>0</v>
      </c>
      <c r="F8" s="374">
        <f>D48</f>
        <v>0</v>
      </c>
      <c r="G8" s="372">
        <f>D87</f>
        <v>0</v>
      </c>
      <c r="H8" s="373">
        <f>F8-G8</f>
        <v>0</v>
      </c>
      <c r="I8" s="73"/>
      <c r="J8" s="44"/>
      <c r="K8" s="42"/>
      <c r="L8" s="42"/>
      <c r="M8" s="42"/>
      <c r="N8" s="42"/>
      <c r="O8" s="42"/>
      <c r="P8" s="42"/>
    </row>
    <row r="9" spans="1:16" ht="24" customHeight="1" x14ac:dyDescent="0.25">
      <c r="A9" s="498" t="s">
        <v>234</v>
      </c>
      <c r="B9" s="499" t="s">
        <v>401</v>
      </c>
      <c r="C9" s="371">
        <f>G49</f>
        <v>0</v>
      </c>
      <c r="D9" s="372">
        <f>H88</f>
        <v>0</v>
      </c>
      <c r="E9" s="373">
        <f>C9-D9</f>
        <v>0</v>
      </c>
      <c r="F9" s="374">
        <f>D49</f>
        <v>0</v>
      </c>
      <c r="G9" s="372">
        <f>D88</f>
        <v>0</v>
      </c>
      <c r="H9" s="373">
        <f>F9-G9</f>
        <v>0</v>
      </c>
      <c r="I9" s="73"/>
      <c r="J9" s="44"/>
      <c r="K9" s="42"/>
      <c r="L9" s="42"/>
      <c r="M9" s="42"/>
      <c r="N9" s="42"/>
      <c r="O9" s="42"/>
      <c r="P9" s="42"/>
    </row>
    <row r="10" spans="1:16" ht="22.5" customHeight="1" x14ac:dyDescent="0.25">
      <c r="A10" s="498" t="s">
        <v>256</v>
      </c>
      <c r="B10" s="500" t="s">
        <v>402</v>
      </c>
      <c r="C10" s="371">
        <f>G50</f>
        <v>0</v>
      </c>
      <c r="D10" s="372">
        <f>H89</f>
        <v>0</v>
      </c>
      <c r="E10" s="373">
        <f>C10-D10</f>
        <v>0</v>
      </c>
      <c r="F10" s="374">
        <f>D50</f>
        <v>0</v>
      </c>
      <c r="G10" s="372">
        <f>D89</f>
        <v>0</v>
      </c>
      <c r="H10" s="373">
        <f>F10-G10</f>
        <v>0</v>
      </c>
      <c r="I10" s="73"/>
      <c r="J10" s="44"/>
      <c r="K10" s="42"/>
      <c r="L10" s="42"/>
      <c r="M10" s="42"/>
      <c r="N10" s="42"/>
      <c r="O10" s="42"/>
      <c r="P10" s="42"/>
    </row>
    <row r="11" spans="1:16" ht="21.75" customHeight="1" thickBot="1" x14ac:dyDescent="0.3">
      <c r="A11" s="501" t="s">
        <v>275</v>
      </c>
      <c r="B11" s="502" t="s">
        <v>403</v>
      </c>
      <c r="C11" s="393">
        <f>G51</f>
        <v>0</v>
      </c>
      <c r="D11" s="394">
        <f>H90</f>
        <v>0</v>
      </c>
      <c r="E11" s="378">
        <f>C11-D11</f>
        <v>0</v>
      </c>
      <c r="F11" s="395">
        <f>D51</f>
        <v>0</v>
      </c>
      <c r="G11" s="394">
        <f>D90</f>
        <v>0</v>
      </c>
      <c r="H11" s="378">
        <f>F11-G11</f>
        <v>0</v>
      </c>
      <c r="I11" s="73"/>
      <c r="J11" s="42"/>
      <c r="K11" s="42"/>
      <c r="L11" s="42"/>
      <c r="M11" s="42"/>
      <c r="N11" s="42"/>
      <c r="O11" s="42"/>
      <c r="P11" s="42"/>
    </row>
    <row r="12" spans="1:16" ht="21.75" customHeight="1" thickBot="1" x14ac:dyDescent="0.3">
      <c r="A12" s="503" t="s">
        <v>347</v>
      </c>
      <c r="B12" s="504" t="s">
        <v>404</v>
      </c>
      <c r="C12" s="505">
        <f t="shared" ref="C12:H12" si="0">SUM(C7:C11)</f>
        <v>0</v>
      </c>
      <c r="D12" s="381">
        <f t="shared" si="0"/>
        <v>0</v>
      </c>
      <c r="E12" s="382">
        <f t="shared" si="0"/>
        <v>0</v>
      </c>
      <c r="F12" s="383">
        <f t="shared" si="0"/>
        <v>0</v>
      </c>
      <c r="G12" s="381">
        <f t="shared" si="0"/>
        <v>0</v>
      </c>
      <c r="H12" s="382">
        <f t="shared" si="0"/>
        <v>0</v>
      </c>
      <c r="I12" s="73"/>
      <c r="J12" s="47"/>
      <c r="K12" s="42"/>
      <c r="L12" s="42"/>
      <c r="M12" s="42"/>
      <c r="N12" s="42"/>
      <c r="O12" s="42"/>
      <c r="P12" s="42"/>
    </row>
    <row r="13" spans="1:16" ht="15" customHeight="1" x14ac:dyDescent="0.25">
      <c r="A13" s="506"/>
      <c r="B13" s="507"/>
      <c r="C13" s="508"/>
      <c r="D13" s="388"/>
      <c r="E13" s="389"/>
      <c r="F13" s="390"/>
      <c r="G13" s="388"/>
      <c r="H13" s="389"/>
      <c r="I13" s="1297"/>
      <c r="J13" s="1218"/>
      <c r="K13" s="1218"/>
      <c r="L13" s="1218"/>
      <c r="M13" s="1218"/>
      <c r="N13" s="1218"/>
      <c r="O13" s="1218"/>
      <c r="P13" s="1218"/>
    </row>
    <row r="14" spans="1:16" ht="15" customHeight="1" thickBot="1" x14ac:dyDescent="0.3">
      <c r="A14" s="509" t="s">
        <v>405</v>
      </c>
      <c r="B14" s="510"/>
      <c r="C14" s="393"/>
      <c r="D14" s="394"/>
      <c r="E14" s="378"/>
      <c r="F14" s="395"/>
      <c r="G14" s="394"/>
      <c r="H14" s="378"/>
      <c r="I14" s="120"/>
      <c r="J14" s="44"/>
      <c r="K14" s="42"/>
      <c r="L14" s="42"/>
      <c r="M14" s="42"/>
      <c r="N14" s="42"/>
      <c r="O14" s="42"/>
      <c r="P14" s="42"/>
    </row>
    <row r="15" spans="1:16" ht="30" customHeight="1" thickBot="1" x14ac:dyDescent="0.3">
      <c r="A15" s="511" t="s">
        <v>349</v>
      </c>
      <c r="B15" s="512" t="s">
        <v>406</v>
      </c>
      <c r="C15" s="380">
        <f t="shared" ref="C15:H15" si="1">C16+C17</f>
        <v>0</v>
      </c>
      <c r="D15" s="381">
        <f t="shared" si="1"/>
        <v>0</v>
      </c>
      <c r="E15" s="382">
        <f t="shared" si="1"/>
        <v>0</v>
      </c>
      <c r="F15" s="383">
        <f t="shared" si="1"/>
        <v>0</v>
      </c>
      <c r="G15" s="381">
        <f t="shared" si="1"/>
        <v>0</v>
      </c>
      <c r="H15" s="382">
        <f t="shared" si="1"/>
        <v>0</v>
      </c>
      <c r="I15" s="73"/>
      <c r="J15" s="42"/>
      <c r="K15" s="42"/>
      <c r="L15" s="42"/>
      <c r="M15" s="42"/>
      <c r="N15" s="42"/>
      <c r="O15" s="42"/>
      <c r="P15" s="42"/>
    </row>
    <row r="16" spans="1:16" ht="36" customHeight="1" thickBot="1" x14ac:dyDescent="0.3">
      <c r="A16" s="513" t="s">
        <v>351</v>
      </c>
      <c r="B16" s="514" t="s">
        <v>407</v>
      </c>
      <c r="C16" s="515">
        <f>G56</f>
        <v>0</v>
      </c>
      <c r="D16" s="516">
        <f>H95</f>
        <v>0</v>
      </c>
      <c r="E16" s="517">
        <f>C16-D16</f>
        <v>0</v>
      </c>
      <c r="F16" s="518">
        <f>D56</f>
        <v>0</v>
      </c>
      <c r="G16" s="516">
        <f>D95</f>
        <v>0</v>
      </c>
      <c r="H16" s="517">
        <f>F16-G16</f>
        <v>0</v>
      </c>
      <c r="I16" s="73"/>
      <c r="J16" s="45"/>
      <c r="K16" s="41"/>
      <c r="L16" s="42"/>
      <c r="M16" s="42"/>
      <c r="N16" s="42"/>
      <c r="O16" s="42"/>
      <c r="P16" s="42"/>
    </row>
    <row r="17" spans="1:16" ht="15.75" customHeight="1" thickBot="1" x14ac:dyDescent="0.3">
      <c r="A17" s="511" t="s">
        <v>353</v>
      </c>
      <c r="B17" s="519" t="s">
        <v>408</v>
      </c>
      <c r="C17" s="380">
        <f t="shared" ref="C17:H17" si="2">SUM(C18:C24)</f>
        <v>0</v>
      </c>
      <c r="D17" s="381">
        <f t="shared" si="2"/>
        <v>0</v>
      </c>
      <c r="E17" s="382">
        <f t="shared" si="2"/>
        <v>0</v>
      </c>
      <c r="F17" s="383">
        <f t="shared" si="2"/>
        <v>0</v>
      </c>
      <c r="G17" s="381">
        <f t="shared" si="2"/>
        <v>0</v>
      </c>
      <c r="H17" s="382">
        <f t="shared" si="2"/>
        <v>0</v>
      </c>
      <c r="I17" s="73"/>
      <c r="J17" s="45"/>
      <c r="K17" s="42"/>
      <c r="L17" s="42"/>
      <c r="M17" s="42"/>
      <c r="N17" s="42"/>
      <c r="O17" s="42"/>
      <c r="P17" s="42"/>
    </row>
    <row r="18" spans="1:16" ht="24.75" customHeight="1" x14ac:dyDescent="0.25">
      <c r="A18" s="520" t="s">
        <v>355</v>
      </c>
      <c r="B18" s="521" t="s">
        <v>409</v>
      </c>
      <c r="C18" s="387">
        <f t="shared" ref="C18:C24" si="3">G58</f>
        <v>0</v>
      </c>
      <c r="D18" s="388">
        <f t="shared" ref="D18:D24" si="4">H97</f>
        <v>0</v>
      </c>
      <c r="E18" s="389">
        <f t="shared" ref="E18:E24" si="5">C18-D18</f>
        <v>0</v>
      </c>
      <c r="F18" s="390">
        <f t="shared" ref="F18:F24" si="6">D58</f>
        <v>0</v>
      </c>
      <c r="G18" s="388">
        <f t="shared" ref="G18:G24" si="7">D97</f>
        <v>0</v>
      </c>
      <c r="H18" s="389">
        <f t="shared" ref="H18:H24" si="8">F18-G18</f>
        <v>0</v>
      </c>
      <c r="I18" s="73"/>
      <c r="J18" s="45"/>
      <c r="K18" s="42"/>
      <c r="L18" s="42"/>
      <c r="M18" s="42"/>
      <c r="N18" s="42"/>
      <c r="O18" s="42"/>
      <c r="P18" s="42"/>
    </row>
    <row r="19" spans="1:16" ht="20.25" customHeight="1" x14ac:dyDescent="0.25">
      <c r="A19" s="522" t="s">
        <v>357</v>
      </c>
      <c r="B19" s="523" t="s">
        <v>410</v>
      </c>
      <c r="C19" s="371">
        <f t="shared" si="3"/>
        <v>0</v>
      </c>
      <c r="D19" s="372">
        <f t="shared" si="4"/>
        <v>0</v>
      </c>
      <c r="E19" s="373">
        <f t="shared" si="5"/>
        <v>0</v>
      </c>
      <c r="F19" s="374">
        <f t="shared" si="6"/>
        <v>0</v>
      </c>
      <c r="G19" s="372">
        <f t="shared" si="7"/>
        <v>0</v>
      </c>
      <c r="H19" s="373">
        <f t="shared" si="8"/>
        <v>0</v>
      </c>
      <c r="I19" s="73"/>
      <c r="J19" s="45"/>
      <c r="K19" s="42"/>
      <c r="L19" s="42"/>
      <c r="M19" s="42"/>
      <c r="N19" s="42"/>
      <c r="O19" s="42"/>
      <c r="P19" s="42"/>
    </row>
    <row r="20" spans="1:16" ht="21" customHeight="1" x14ac:dyDescent="0.25">
      <c r="A20" s="522" t="s">
        <v>359</v>
      </c>
      <c r="B20" s="523" t="s">
        <v>411</v>
      </c>
      <c r="C20" s="371">
        <f t="shared" si="3"/>
        <v>0</v>
      </c>
      <c r="D20" s="372">
        <f t="shared" si="4"/>
        <v>0</v>
      </c>
      <c r="E20" s="373">
        <f t="shared" si="5"/>
        <v>0</v>
      </c>
      <c r="F20" s="374">
        <f t="shared" si="6"/>
        <v>0</v>
      </c>
      <c r="G20" s="372">
        <f t="shared" si="7"/>
        <v>0</v>
      </c>
      <c r="H20" s="373">
        <f t="shared" si="8"/>
        <v>0</v>
      </c>
      <c r="I20" s="73"/>
      <c r="J20" s="45"/>
      <c r="K20" s="42"/>
      <c r="L20" s="42"/>
      <c r="M20" s="42"/>
      <c r="N20" s="42"/>
      <c r="O20" s="42"/>
      <c r="P20" s="42"/>
    </row>
    <row r="21" spans="1:16" ht="19.5" customHeight="1" x14ac:dyDescent="0.25">
      <c r="A21" s="522" t="s">
        <v>361</v>
      </c>
      <c r="B21" s="523" t="s">
        <v>412</v>
      </c>
      <c r="C21" s="371">
        <f t="shared" si="3"/>
        <v>0</v>
      </c>
      <c r="D21" s="372">
        <f t="shared" si="4"/>
        <v>0</v>
      </c>
      <c r="E21" s="373">
        <f t="shared" si="5"/>
        <v>0</v>
      </c>
      <c r="F21" s="374">
        <f t="shared" si="6"/>
        <v>0</v>
      </c>
      <c r="G21" s="372">
        <f t="shared" si="7"/>
        <v>0</v>
      </c>
      <c r="H21" s="373">
        <f t="shared" si="8"/>
        <v>0</v>
      </c>
      <c r="I21" s="73"/>
      <c r="J21" s="45"/>
      <c r="K21" s="42"/>
      <c r="L21" s="42"/>
      <c r="M21" s="42"/>
      <c r="N21" s="42"/>
      <c r="O21" s="42"/>
      <c r="P21" s="42"/>
    </row>
    <row r="22" spans="1:16" ht="21.75" customHeight="1" x14ac:dyDescent="0.25">
      <c r="A22" s="522" t="s">
        <v>363</v>
      </c>
      <c r="B22" s="523" t="s">
        <v>413</v>
      </c>
      <c r="C22" s="371">
        <f t="shared" si="3"/>
        <v>0</v>
      </c>
      <c r="D22" s="372">
        <f t="shared" si="4"/>
        <v>0</v>
      </c>
      <c r="E22" s="373">
        <f t="shared" si="5"/>
        <v>0</v>
      </c>
      <c r="F22" s="374">
        <f t="shared" si="6"/>
        <v>0</v>
      </c>
      <c r="G22" s="372">
        <f t="shared" si="7"/>
        <v>0</v>
      </c>
      <c r="H22" s="373">
        <f t="shared" si="8"/>
        <v>0</v>
      </c>
      <c r="I22" s="73"/>
      <c r="J22" s="45"/>
      <c r="K22" s="42"/>
      <c r="L22" s="42"/>
      <c r="M22" s="42"/>
      <c r="N22" s="42"/>
      <c r="O22" s="42"/>
      <c r="P22" s="42"/>
    </row>
    <row r="23" spans="1:16" ht="32.25" customHeight="1" x14ac:dyDescent="0.25">
      <c r="A23" s="522" t="s">
        <v>365</v>
      </c>
      <c r="B23" s="523" t="s">
        <v>414</v>
      </c>
      <c r="C23" s="371">
        <f t="shared" si="3"/>
        <v>0</v>
      </c>
      <c r="D23" s="524">
        <f t="shared" si="4"/>
        <v>0</v>
      </c>
      <c r="E23" s="373">
        <f t="shared" si="5"/>
        <v>0</v>
      </c>
      <c r="F23" s="374">
        <f t="shared" si="6"/>
        <v>0</v>
      </c>
      <c r="G23" s="524">
        <f t="shared" si="7"/>
        <v>0</v>
      </c>
      <c r="H23" s="373">
        <f t="shared" si="8"/>
        <v>0</v>
      </c>
      <c r="I23" s="73"/>
      <c r="J23" s="42"/>
      <c r="K23" s="42"/>
      <c r="L23" s="42"/>
      <c r="M23" s="42"/>
      <c r="N23" s="42"/>
      <c r="O23" s="42"/>
      <c r="P23" s="42"/>
    </row>
    <row r="24" spans="1:16" ht="34.5" customHeight="1" thickBot="1" x14ac:dyDescent="0.3">
      <c r="A24" s="525" t="s">
        <v>415</v>
      </c>
      <c r="B24" s="526" t="s">
        <v>416</v>
      </c>
      <c r="C24" s="393">
        <f t="shared" si="3"/>
        <v>0</v>
      </c>
      <c r="D24" s="394">
        <f t="shared" si="4"/>
        <v>0</v>
      </c>
      <c r="E24" s="378">
        <f t="shared" si="5"/>
        <v>0</v>
      </c>
      <c r="F24" s="395">
        <f t="shared" si="6"/>
        <v>0</v>
      </c>
      <c r="G24" s="394">
        <f t="shared" si="7"/>
        <v>0</v>
      </c>
      <c r="H24" s="378">
        <f t="shared" si="8"/>
        <v>0</v>
      </c>
      <c r="I24" s="73"/>
      <c r="J24" s="42"/>
      <c r="K24" s="42"/>
      <c r="L24" s="42"/>
      <c r="M24" s="42"/>
      <c r="N24" s="42"/>
      <c r="O24" s="42"/>
      <c r="P24" s="73"/>
    </row>
    <row r="25" spans="1:16" ht="23.25" customHeight="1" thickBot="1" x14ac:dyDescent="0.3">
      <c r="A25" s="527" t="s">
        <v>417</v>
      </c>
      <c r="B25" s="528" t="s">
        <v>418</v>
      </c>
      <c r="C25" s="380">
        <f t="shared" ref="C25:H25" si="9">SUM(C26:C32)</f>
        <v>0</v>
      </c>
      <c r="D25" s="381">
        <f t="shared" si="9"/>
        <v>0</v>
      </c>
      <c r="E25" s="382">
        <f t="shared" si="9"/>
        <v>0</v>
      </c>
      <c r="F25" s="383">
        <f t="shared" si="9"/>
        <v>0</v>
      </c>
      <c r="G25" s="381">
        <f t="shared" si="9"/>
        <v>0</v>
      </c>
      <c r="H25" s="382">
        <f t="shared" si="9"/>
        <v>0</v>
      </c>
      <c r="I25" s="73"/>
      <c r="J25" s="42"/>
      <c r="K25" s="42"/>
      <c r="L25" s="42"/>
      <c r="M25" s="42"/>
      <c r="N25" s="42"/>
      <c r="O25" s="42"/>
      <c r="P25" s="42"/>
    </row>
    <row r="26" spans="1:16" ht="21" customHeight="1" x14ac:dyDescent="0.25">
      <c r="A26" s="529" t="s">
        <v>369</v>
      </c>
      <c r="B26" s="530" t="s">
        <v>419</v>
      </c>
      <c r="C26" s="387">
        <f t="shared" ref="C26:C40" si="10">G66</f>
        <v>0</v>
      </c>
      <c r="D26" s="388">
        <f t="shared" ref="D26:D40" si="11">H105</f>
        <v>0</v>
      </c>
      <c r="E26" s="389">
        <f t="shared" ref="E26:E40" si="12">C26-D26</f>
        <v>0</v>
      </c>
      <c r="F26" s="390">
        <f t="shared" ref="F26:F40" si="13">D66</f>
        <v>0</v>
      </c>
      <c r="G26" s="388">
        <f t="shared" ref="G26:G40" si="14">D105</f>
        <v>0</v>
      </c>
      <c r="H26" s="389">
        <f t="shared" ref="H26:H40" si="15">F26-G26</f>
        <v>0</v>
      </c>
      <c r="I26" s="73"/>
      <c r="J26" s="44"/>
      <c r="K26" s="42"/>
      <c r="L26" s="42"/>
      <c r="M26" s="42"/>
      <c r="N26" s="42"/>
      <c r="O26" s="42"/>
      <c r="P26" s="42"/>
    </row>
    <row r="27" spans="1:16" ht="18.75" customHeight="1" x14ac:dyDescent="0.25">
      <c r="A27" s="531" t="s">
        <v>371</v>
      </c>
      <c r="B27" s="532" t="s">
        <v>420</v>
      </c>
      <c r="C27" s="371">
        <f t="shared" si="10"/>
        <v>0</v>
      </c>
      <c r="D27" s="372">
        <f t="shared" si="11"/>
        <v>0</v>
      </c>
      <c r="E27" s="373">
        <f t="shared" si="12"/>
        <v>0</v>
      </c>
      <c r="F27" s="374">
        <f t="shared" si="13"/>
        <v>0</v>
      </c>
      <c r="G27" s="372">
        <f t="shared" si="14"/>
        <v>0</v>
      </c>
      <c r="H27" s="373">
        <f t="shared" si="15"/>
        <v>0</v>
      </c>
      <c r="I27" s="73"/>
      <c r="J27" s="44"/>
      <c r="K27" s="42"/>
      <c r="L27" s="42"/>
      <c r="M27" s="42"/>
      <c r="N27" s="42"/>
      <c r="O27" s="42"/>
      <c r="P27" s="42"/>
    </row>
    <row r="28" spans="1:16" ht="15.75" customHeight="1" x14ac:dyDescent="0.25">
      <c r="A28" s="531" t="s">
        <v>373</v>
      </c>
      <c r="B28" s="532" t="s">
        <v>421</v>
      </c>
      <c r="C28" s="371">
        <f t="shared" si="10"/>
        <v>0</v>
      </c>
      <c r="D28" s="372">
        <f t="shared" si="11"/>
        <v>0</v>
      </c>
      <c r="E28" s="373">
        <f t="shared" si="12"/>
        <v>0</v>
      </c>
      <c r="F28" s="374">
        <f t="shared" si="13"/>
        <v>0</v>
      </c>
      <c r="G28" s="372">
        <f t="shared" si="14"/>
        <v>0</v>
      </c>
      <c r="H28" s="373">
        <f t="shared" si="15"/>
        <v>0</v>
      </c>
      <c r="I28" s="73"/>
      <c r="J28" s="42"/>
      <c r="K28" s="42"/>
      <c r="L28" s="42"/>
      <c r="M28" s="42"/>
      <c r="N28" s="42"/>
      <c r="O28" s="42"/>
      <c r="P28" s="42"/>
    </row>
    <row r="29" spans="1:16" ht="15.75" customHeight="1" x14ac:dyDescent="0.25">
      <c r="A29" s="531" t="s">
        <v>375</v>
      </c>
      <c r="B29" s="532" t="s">
        <v>422</v>
      </c>
      <c r="C29" s="371">
        <f t="shared" si="10"/>
        <v>0</v>
      </c>
      <c r="D29" s="372">
        <f t="shared" si="11"/>
        <v>0</v>
      </c>
      <c r="E29" s="373">
        <f t="shared" si="12"/>
        <v>0</v>
      </c>
      <c r="F29" s="374">
        <f t="shared" si="13"/>
        <v>0</v>
      </c>
      <c r="G29" s="372">
        <f t="shared" si="14"/>
        <v>0</v>
      </c>
      <c r="H29" s="373">
        <f t="shared" si="15"/>
        <v>0</v>
      </c>
      <c r="I29" s="73"/>
      <c r="J29" s="42"/>
      <c r="K29" s="42"/>
      <c r="L29" s="42"/>
      <c r="M29" s="42"/>
      <c r="N29" s="42"/>
      <c r="O29" s="42"/>
      <c r="P29" s="42"/>
    </row>
    <row r="30" spans="1:16" ht="18.75" customHeight="1" x14ac:dyDescent="0.25">
      <c r="A30" s="531" t="s">
        <v>378</v>
      </c>
      <c r="B30" s="532" t="s">
        <v>423</v>
      </c>
      <c r="C30" s="371">
        <f t="shared" si="10"/>
        <v>0</v>
      </c>
      <c r="D30" s="372">
        <f t="shared" si="11"/>
        <v>0</v>
      </c>
      <c r="E30" s="373">
        <f t="shared" si="12"/>
        <v>0</v>
      </c>
      <c r="F30" s="374">
        <f t="shared" si="13"/>
        <v>0</v>
      </c>
      <c r="G30" s="372">
        <f t="shared" si="14"/>
        <v>0</v>
      </c>
      <c r="H30" s="373">
        <f t="shared" si="15"/>
        <v>0</v>
      </c>
      <c r="I30" s="73"/>
      <c r="J30" s="42"/>
      <c r="K30" s="42"/>
      <c r="L30" s="42"/>
      <c r="M30" s="42"/>
      <c r="N30" s="42"/>
      <c r="O30" s="42"/>
      <c r="P30" s="42"/>
    </row>
    <row r="31" spans="1:16" ht="15.75" customHeight="1" x14ac:dyDescent="0.25">
      <c r="A31" s="531" t="s">
        <v>380</v>
      </c>
      <c r="B31" s="532" t="s">
        <v>424</v>
      </c>
      <c r="C31" s="371">
        <f t="shared" si="10"/>
        <v>0</v>
      </c>
      <c r="D31" s="372">
        <f t="shared" si="11"/>
        <v>0</v>
      </c>
      <c r="E31" s="373">
        <f t="shared" si="12"/>
        <v>0</v>
      </c>
      <c r="F31" s="374">
        <f t="shared" si="13"/>
        <v>0</v>
      </c>
      <c r="G31" s="372">
        <f t="shared" si="14"/>
        <v>0</v>
      </c>
      <c r="H31" s="373">
        <f t="shared" si="15"/>
        <v>0</v>
      </c>
      <c r="I31" s="47"/>
      <c r="J31" s="47"/>
      <c r="K31" s="47"/>
      <c r="L31" s="47"/>
      <c r="M31" s="47"/>
      <c r="N31" s="47"/>
      <c r="O31" s="47"/>
      <c r="P31" s="47"/>
    </row>
    <row r="32" spans="1:16" x14ac:dyDescent="0.25">
      <c r="A32" s="531" t="s">
        <v>382</v>
      </c>
      <c r="B32" s="532" t="s">
        <v>425</v>
      </c>
      <c r="C32" s="371">
        <f t="shared" si="10"/>
        <v>0</v>
      </c>
      <c r="D32" s="372">
        <f t="shared" si="11"/>
        <v>0</v>
      </c>
      <c r="E32" s="373">
        <f t="shared" si="12"/>
        <v>0</v>
      </c>
      <c r="F32" s="374">
        <f t="shared" si="13"/>
        <v>0</v>
      </c>
      <c r="G32" s="372">
        <f t="shared" si="14"/>
        <v>0</v>
      </c>
      <c r="H32" s="373">
        <f t="shared" si="15"/>
        <v>0</v>
      </c>
      <c r="I32" s="47"/>
      <c r="J32" s="47"/>
      <c r="K32" s="47"/>
      <c r="L32" s="47"/>
      <c r="M32" s="47"/>
      <c r="N32" s="47"/>
      <c r="O32" s="47"/>
      <c r="P32" s="47"/>
    </row>
    <row r="33" spans="1:16" x14ac:dyDescent="0.25">
      <c r="A33" s="531" t="s">
        <v>384</v>
      </c>
      <c r="B33" s="532" t="s">
        <v>426</v>
      </c>
      <c r="C33" s="371">
        <f t="shared" si="10"/>
        <v>0</v>
      </c>
      <c r="D33" s="372">
        <f t="shared" si="11"/>
        <v>0</v>
      </c>
      <c r="E33" s="373">
        <f t="shared" si="12"/>
        <v>0</v>
      </c>
      <c r="F33" s="374">
        <f t="shared" si="13"/>
        <v>0</v>
      </c>
      <c r="G33" s="372">
        <f t="shared" si="14"/>
        <v>0</v>
      </c>
      <c r="H33" s="373">
        <f t="shared" si="15"/>
        <v>0</v>
      </c>
      <c r="I33" s="47"/>
      <c r="J33" s="47"/>
      <c r="K33" s="47"/>
      <c r="L33" s="47"/>
      <c r="M33" s="47"/>
      <c r="N33" s="47"/>
      <c r="O33" s="47"/>
      <c r="P33" s="47"/>
    </row>
    <row r="34" spans="1:16" ht="43.5" customHeight="1" x14ac:dyDescent="0.25">
      <c r="A34" s="531" t="s">
        <v>386</v>
      </c>
      <c r="B34" s="533" t="s">
        <v>427</v>
      </c>
      <c r="C34" s="371">
        <f t="shared" si="10"/>
        <v>0</v>
      </c>
      <c r="D34" s="372">
        <f t="shared" si="11"/>
        <v>0</v>
      </c>
      <c r="E34" s="373">
        <f t="shared" si="12"/>
        <v>0</v>
      </c>
      <c r="F34" s="374">
        <f t="shared" si="13"/>
        <v>0</v>
      </c>
      <c r="G34" s="372">
        <f t="shared" si="14"/>
        <v>0</v>
      </c>
      <c r="H34" s="373">
        <f t="shared" si="15"/>
        <v>0</v>
      </c>
      <c r="I34" s="47"/>
      <c r="J34" s="47"/>
      <c r="K34" s="47"/>
      <c r="L34" s="47"/>
      <c r="M34" s="47"/>
      <c r="N34" s="47"/>
      <c r="O34" s="47"/>
      <c r="P34" s="47"/>
    </row>
    <row r="35" spans="1:16" ht="24" customHeight="1" x14ac:dyDescent="0.25">
      <c r="A35" s="531" t="s">
        <v>388</v>
      </c>
      <c r="B35" s="532" t="s">
        <v>428</v>
      </c>
      <c r="C35" s="371">
        <f t="shared" si="10"/>
        <v>0</v>
      </c>
      <c r="D35" s="372">
        <f t="shared" si="11"/>
        <v>0</v>
      </c>
      <c r="E35" s="373">
        <f t="shared" si="12"/>
        <v>0</v>
      </c>
      <c r="F35" s="374">
        <f t="shared" si="13"/>
        <v>0</v>
      </c>
      <c r="G35" s="372">
        <f t="shared" si="14"/>
        <v>0</v>
      </c>
      <c r="H35" s="373">
        <f t="shared" si="15"/>
        <v>0</v>
      </c>
      <c r="I35" s="1298"/>
      <c r="J35" s="1268"/>
      <c r="K35" s="1299"/>
      <c r="L35" s="1218"/>
      <c r="M35" s="1218"/>
      <c r="N35" s="1299"/>
      <c r="O35" s="1218"/>
      <c r="P35" s="1218"/>
    </row>
    <row r="36" spans="1:16" ht="39.75" customHeight="1" x14ac:dyDescent="0.25">
      <c r="A36" s="531" t="s">
        <v>429</v>
      </c>
      <c r="B36" s="533" t="s">
        <v>430</v>
      </c>
      <c r="C36" s="371">
        <f t="shared" si="10"/>
        <v>775</v>
      </c>
      <c r="D36" s="372">
        <f t="shared" si="11"/>
        <v>0</v>
      </c>
      <c r="E36" s="373">
        <f t="shared" si="12"/>
        <v>775</v>
      </c>
      <c r="F36" s="374">
        <f t="shared" si="13"/>
        <v>1625</v>
      </c>
      <c r="G36" s="372">
        <f t="shared" si="14"/>
        <v>0</v>
      </c>
      <c r="H36" s="373">
        <f t="shared" si="15"/>
        <v>1625</v>
      </c>
      <c r="I36" s="1218"/>
      <c r="J36" s="1218"/>
      <c r="K36" s="58"/>
      <c r="L36" s="41"/>
      <c r="M36" s="41"/>
      <c r="N36" s="58"/>
      <c r="O36" s="41"/>
      <c r="P36" s="41"/>
    </row>
    <row r="37" spans="1:16" ht="37.5" customHeight="1" x14ac:dyDescent="0.25">
      <c r="A37" s="531" t="s">
        <v>431</v>
      </c>
      <c r="B37" s="533" t="s">
        <v>432</v>
      </c>
      <c r="C37" s="371">
        <f t="shared" si="10"/>
        <v>0</v>
      </c>
      <c r="D37" s="372">
        <f t="shared" si="11"/>
        <v>0</v>
      </c>
      <c r="E37" s="373">
        <f t="shared" si="12"/>
        <v>0</v>
      </c>
      <c r="F37" s="374">
        <f t="shared" si="13"/>
        <v>0</v>
      </c>
      <c r="G37" s="372">
        <f t="shared" si="14"/>
        <v>0</v>
      </c>
      <c r="H37" s="373">
        <f t="shared" si="15"/>
        <v>0</v>
      </c>
      <c r="I37" s="73"/>
      <c r="J37" s="40"/>
      <c r="K37" s="42"/>
      <c r="L37" s="42"/>
      <c r="M37" s="42"/>
      <c r="N37" s="42"/>
      <c r="O37" s="42"/>
      <c r="P37" s="42"/>
    </row>
    <row r="38" spans="1:16" x14ac:dyDescent="0.25">
      <c r="A38" s="531" t="s">
        <v>433</v>
      </c>
      <c r="B38" s="532" t="s">
        <v>434</v>
      </c>
      <c r="C38" s="371">
        <f t="shared" si="10"/>
        <v>0</v>
      </c>
      <c r="D38" s="372">
        <f t="shared" si="11"/>
        <v>0</v>
      </c>
      <c r="E38" s="373">
        <f t="shared" si="12"/>
        <v>0</v>
      </c>
      <c r="F38" s="374">
        <f t="shared" si="13"/>
        <v>0</v>
      </c>
      <c r="G38" s="372">
        <f t="shared" si="14"/>
        <v>0</v>
      </c>
      <c r="H38" s="373">
        <f t="shared" si="15"/>
        <v>0</v>
      </c>
      <c r="I38" s="73"/>
      <c r="J38" s="40"/>
      <c r="K38" s="42"/>
      <c r="L38" s="42"/>
      <c r="M38" s="42"/>
      <c r="N38" s="42"/>
      <c r="O38" s="42"/>
      <c r="P38" s="42"/>
    </row>
    <row r="39" spans="1:16" x14ac:dyDescent="0.25">
      <c r="A39" s="531" t="s">
        <v>435</v>
      </c>
      <c r="B39" s="532" t="s">
        <v>436</v>
      </c>
      <c r="C39" s="371">
        <f t="shared" si="10"/>
        <v>107404</v>
      </c>
      <c r="D39" s="372">
        <f t="shared" si="11"/>
        <v>0</v>
      </c>
      <c r="E39" s="373">
        <f t="shared" si="12"/>
        <v>107404</v>
      </c>
      <c r="F39" s="374">
        <f t="shared" si="13"/>
        <v>68282.5</v>
      </c>
      <c r="G39" s="372">
        <f t="shared" si="14"/>
        <v>0</v>
      </c>
      <c r="H39" s="373">
        <f t="shared" si="15"/>
        <v>68282.5</v>
      </c>
      <c r="I39" s="73"/>
      <c r="J39" s="40"/>
      <c r="K39" s="47"/>
      <c r="L39" s="47"/>
      <c r="M39" s="47"/>
      <c r="N39" s="47"/>
      <c r="O39" s="47"/>
      <c r="P39" s="47"/>
    </row>
    <row r="40" spans="1:16" ht="15" customHeight="1" thickBot="1" x14ac:dyDescent="0.3">
      <c r="A40" s="525" t="s">
        <v>437</v>
      </c>
      <c r="B40" s="534" t="s">
        <v>438</v>
      </c>
      <c r="C40" s="393">
        <f t="shared" si="10"/>
        <v>0</v>
      </c>
      <c r="D40" s="394">
        <f t="shared" si="11"/>
        <v>0</v>
      </c>
      <c r="E40" s="378">
        <f t="shared" si="12"/>
        <v>0</v>
      </c>
      <c r="F40" s="395">
        <f t="shared" si="13"/>
        <v>0</v>
      </c>
      <c r="G40" s="394">
        <f t="shared" si="14"/>
        <v>0</v>
      </c>
      <c r="H40" s="378">
        <f t="shared" si="15"/>
        <v>0</v>
      </c>
      <c r="I40" s="47"/>
      <c r="J40" s="42"/>
      <c r="K40" s="47"/>
      <c r="L40" s="47"/>
      <c r="M40" s="47"/>
      <c r="N40" s="47"/>
      <c r="O40" s="47"/>
      <c r="P40" s="47"/>
    </row>
    <row r="41" spans="1:16" ht="15" customHeight="1" thickBot="1" x14ac:dyDescent="0.3">
      <c r="A41" s="527" t="s">
        <v>439</v>
      </c>
      <c r="B41" s="528" t="s">
        <v>440</v>
      </c>
      <c r="C41" s="380">
        <f t="shared" ref="C41:H41" si="16">C15+C25+C33+C34+C35+C36+C37+C38+C39</f>
        <v>108179</v>
      </c>
      <c r="D41" s="381">
        <f t="shared" si="16"/>
        <v>0</v>
      </c>
      <c r="E41" s="382">
        <f t="shared" si="16"/>
        <v>108179</v>
      </c>
      <c r="F41" s="383">
        <f t="shared" si="16"/>
        <v>69907.5</v>
      </c>
      <c r="G41" s="381">
        <f t="shared" si="16"/>
        <v>0</v>
      </c>
      <c r="H41" s="382">
        <f t="shared" si="16"/>
        <v>69907.5</v>
      </c>
      <c r="I41" s="47"/>
      <c r="J41" s="121"/>
      <c r="K41" s="47"/>
      <c r="L41" s="47"/>
      <c r="M41" s="47"/>
      <c r="N41" s="47"/>
      <c r="O41" s="47"/>
      <c r="P41" s="47"/>
    </row>
    <row r="42" spans="1:16" x14ac:dyDescent="0.25">
      <c r="A42" s="490"/>
      <c r="B42" s="425"/>
      <c r="C42" s="425"/>
      <c r="D42" s="425"/>
      <c r="E42" s="425"/>
      <c r="F42" s="425"/>
      <c r="G42" s="425"/>
      <c r="H42" s="425"/>
      <c r="I42" s="47"/>
      <c r="J42" s="47"/>
      <c r="K42" s="47"/>
      <c r="L42" s="47"/>
      <c r="M42" s="47"/>
      <c r="N42" s="47"/>
      <c r="O42" s="47"/>
      <c r="P42" s="47"/>
    </row>
    <row r="43" spans="1:16" ht="15" customHeight="1" thickBot="1" x14ac:dyDescent="0.3">
      <c r="A43" s="490"/>
      <c r="B43" s="535"/>
      <c r="C43" s="425"/>
      <c r="D43" s="425"/>
      <c r="E43" s="425"/>
      <c r="F43" s="425"/>
      <c r="G43" s="425"/>
      <c r="H43" s="425"/>
      <c r="I43" s="47"/>
      <c r="J43" s="47"/>
      <c r="K43" s="47"/>
      <c r="L43" s="47"/>
      <c r="M43" s="47"/>
      <c r="N43" s="47"/>
      <c r="O43" s="47"/>
      <c r="P43" s="47"/>
    </row>
    <row r="44" spans="1:16" ht="21" customHeight="1" thickBot="1" x14ac:dyDescent="0.3">
      <c r="A44" s="1313" t="s">
        <v>26</v>
      </c>
      <c r="B44" s="1311" t="s">
        <v>27</v>
      </c>
      <c r="C44" s="1319" t="s">
        <v>441</v>
      </c>
      <c r="D44" s="1307"/>
      <c r="E44" s="1307"/>
      <c r="F44" s="1318"/>
      <c r="G44" s="536"/>
      <c r="H44" s="425"/>
      <c r="I44" s="47"/>
      <c r="J44" s="47"/>
      <c r="K44" s="47"/>
      <c r="L44" s="47"/>
      <c r="M44" s="47"/>
      <c r="N44" s="47"/>
      <c r="O44" s="47"/>
      <c r="P44" s="47"/>
    </row>
    <row r="45" spans="1:16" ht="70.5" customHeight="1" thickBot="1" x14ac:dyDescent="0.3">
      <c r="A45" s="1312"/>
      <c r="B45" s="1312"/>
      <c r="C45" s="537" t="s">
        <v>442</v>
      </c>
      <c r="D45" s="537" t="s">
        <v>443</v>
      </c>
      <c r="E45" s="536" t="s">
        <v>444</v>
      </c>
      <c r="F45" s="536" t="s">
        <v>445</v>
      </c>
      <c r="G45" s="537" t="s">
        <v>29</v>
      </c>
      <c r="H45" s="425"/>
      <c r="I45" s="1298"/>
      <c r="J45" s="1268"/>
      <c r="K45" s="1296"/>
      <c r="L45" s="1218"/>
      <c r="M45" s="1218"/>
      <c r="N45" s="1218"/>
      <c r="O45" s="1218"/>
      <c r="P45" s="1218"/>
    </row>
    <row r="46" spans="1:16" ht="15" customHeight="1" thickBot="1" x14ac:dyDescent="0.3">
      <c r="A46" s="538" t="s">
        <v>37</v>
      </c>
      <c r="B46" s="539"/>
      <c r="C46" s="540"/>
      <c r="D46" s="540"/>
      <c r="E46" s="540"/>
      <c r="F46" s="540"/>
      <c r="G46" s="541"/>
      <c r="H46" s="542"/>
      <c r="I46" s="1218"/>
      <c r="J46" s="1218"/>
      <c r="K46" s="1301"/>
      <c r="L46" s="1295"/>
      <c r="M46" s="1218"/>
      <c r="N46" s="1295"/>
      <c r="O46" s="1218"/>
      <c r="P46" s="1300"/>
    </row>
    <row r="47" spans="1:16" ht="15" customHeight="1" thickBot="1" x14ac:dyDescent="0.3">
      <c r="A47" s="543" t="s">
        <v>156</v>
      </c>
      <c r="B47" s="544" t="s">
        <v>399</v>
      </c>
      <c r="C47" s="494">
        <v>0</v>
      </c>
      <c r="D47" s="495">
        <v>0</v>
      </c>
      <c r="E47" s="495">
        <v>0</v>
      </c>
      <c r="F47" s="496">
        <v>0</v>
      </c>
      <c r="G47" s="545">
        <f>D47+E47-F47</f>
        <v>0</v>
      </c>
      <c r="H47" s="542"/>
      <c r="I47" s="1218"/>
      <c r="J47" s="1218"/>
      <c r="K47" s="1218"/>
      <c r="L47" s="47"/>
      <c r="M47" s="47"/>
      <c r="N47" s="47"/>
      <c r="O47" s="47"/>
      <c r="P47" s="1218"/>
    </row>
    <row r="48" spans="1:16" ht="15" customHeight="1" thickBot="1" x14ac:dyDescent="0.3">
      <c r="A48" s="546" t="s">
        <v>182</v>
      </c>
      <c r="B48" s="547" t="s">
        <v>400</v>
      </c>
      <c r="C48" s="371">
        <v>0</v>
      </c>
      <c r="D48" s="372">
        <v>0</v>
      </c>
      <c r="E48" s="495">
        <v>0</v>
      </c>
      <c r="F48" s="496">
        <v>0</v>
      </c>
      <c r="G48" s="548">
        <f>D48+E48-F48</f>
        <v>0</v>
      </c>
      <c r="H48" s="549"/>
      <c r="I48" s="73"/>
      <c r="J48" s="46"/>
      <c r="K48" s="42"/>
      <c r="L48" s="42"/>
      <c r="M48" s="42"/>
      <c r="N48" s="42"/>
      <c r="O48" s="42"/>
      <c r="P48" s="42"/>
    </row>
    <row r="49" spans="1:16" ht="15" customHeight="1" thickBot="1" x14ac:dyDescent="0.3">
      <c r="A49" s="546" t="s">
        <v>234</v>
      </c>
      <c r="B49" s="547" t="s">
        <v>401</v>
      </c>
      <c r="C49" s="371">
        <v>0</v>
      </c>
      <c r="D49" s="372">
        <v>0</v>
      </c>
      <c r="E49" s="495">
        <v>0</v>
      </c>
      <c r="F49" s="496">
        <v>0</v>
      </c>
      <c r="G49" s="548">
        <f>D49+E49-F49</f>
        <v>0</v>
      </c>
      <c r="H49" s="549"/>
      <c r="I49" s="73"/>
      <c r="J49" s="40"/>
      <c r="K49" s="42"/>
      <c r="L49" s="42"/>
      <c r="M49" s="42"/>
      <c r="N49" s="42"/>
      <c r="O49" s="42"/>
      <c r="P49" s="42"/>
    </row>
    <row r="50" spans="1:16" ht="15" customHeight="1" thickBot="1" x14ac:dyDescent="0.3">
      <c r="A50" s="546" t="s">
        <v>256</v>
      </c>
      <c r="B50" s="547" t="s">
        <v>402</v>
      </c>
      <c r="C50" s="371">
        <v>0</v>
      </c>
      <c r="D50" s="372">
        <v>0</v>
      </c>
      <c r="E50" s="495">
        <v>0</v>
      </c>
      <c r="F50" s="496">
        <v>0</v>
      </c>
      <c r="G50" s="548">
        <f>D50+E50-F50</f>
        <v>0</v>
      </c>
      <c r="H50" s="549"/>
      <c r="I50" s="73"/>
      <c r="J50" s="45"/>
      <c r="K50" s="42"/>
      <c r="L50" s="42"/>
      <c r="M50" s="42"/>
      <c r="N50" s="42"/>
      <c r="O50" s="42"/>
      <c r="P50" s="42"/>
    </row>
    <row r="51" spans="1:16" ht="15" customHeight="1" thickBot="1" x14ac:dyDescent="0.3">
      <c r="A51" s="550" t="s">
        <v>275</v>
      </c>
      <c r="B51" s="551" t="s">
        <v>403</v>
      </c>
      <c r="C51" s="402">
        <v>0</v>
      </c>
      <c r="D51" s="372">
        <v>0</v>
      </c>
      <c r="E51" s="495">
        <v>0</v>
      </c>
      <c r="F51" s="496">
        <v>0</v>
      </c>
      <c r="G51" s="552">
        <f>D51+E51-F51</f>
        <v>0</v>
      </c>
      <c r="H51" s="549"/>
      <c r="I51" s="73"/>
      <c r="J51" s="45"/>
      <c r="K51" s="42"/>
      <c r="L51" s="42"/>
      <c r="M51" s="42"/>
      <c r="N51" s="42"/>
      <c r="O51" s="42"/>
      <c r="P51" s="42"/>
    </row>
    <row r="52" spans="1:16" ht="33.75" customHeight="1" thickBot="1" x14ac:dyDescent="0.3">
      <c r="A52" s="553" t="s">
        <v>347</v>
      </c>
      <c r="B52" s="554" t="s">
        <v>404</v>
      </c>
      <c r="C52" s="380">
        <f>SUM(C47:C51)</f>
        <v>0</v>
      </c>
      <c r="D52" s="381">
        <f>SUM(D47:D51)</f>
        <v>0</v>
      </c>
      <c r="E52" s="381">
        <f>SUM(E47:E51)</f>
        <v>0</v>
      </c>
      <c r="F52" s="382">
        <f>SUM(F47:F51)</f>
        <v>0</v>
      </c>
      <c r="G52" s="555">
        <f>SUM(G47:G51)</f>
        <v>0</v>
      </c>
      <c r="H52" s="549"/>
      <c r="I52" s="47"/>
      <c r="J52" s="47"/>
      <c r="K52" s="47"/>
      <c r="L52" s="47"/>
      <c r="M52" s="47"/>
      <c r="N52" s="47"/>
      <c r="O52" s="47"/>
      <c r="P52" s="47"/>
    </row>
    <row r="53" spans="1:16" x14ac:dyDescent="0.25">
      <c r="A53" s="529"/>
      <c r="B53" s="556"/>
      <c r="C53" s="387"/>
      <c r="D53" s="388"/>
      <c r="E53" s="388"/>
      <c r="F53" s="389"/>
      <c r="G53" s="557"/>
      <c r="H53" s="549"/>
      <c r="I53" s="47"/>
      <c r="J53" s="47"/>
      <c r="K53" s="47"/>
      <c r="L53" s="47"/>
      <c r="M53" s="47"/>
      <c r="N53" s="47"/>
      <c r="O53" s="47"/>
      <c r="P53" s="47"/>
    </row>
    <row r="54" spans="1:16" ht="15" customHeight="1" thickBot="1" x14ac:dyDescent="0.3">
      <c r="A54" s="1304" t="s">
        <v>446</v>
      </c>
      <c r="B54" s="1305"/>
      <c r="C54" s="393"/>
      <c r="D54" s="394"/>
      <c r="E54" s="394"/>
      <c r="F54" s="378"/>
      <c r="G54" s="558"/>
      <c r="H54" s="549"/>
      <c r="I54" s="47"/>
      <c r="J54" s="47"/>
      <c r="K54" s="47"/>
      <c r="L54" s="47"/>
      <c r="M54" s="47"/>
      <c r="N54" s="47"/>
      <c r="O54" s="47"/>
      <c r="P54" s="47"/>
    </row>
    <row r="55" spans="1:16" ht="32.25" customHeight="1" thickBot="1" x14ac:dyDescent="0.3">
      <c r="A55" s="527" t="s">
        <v>349</v>
      </c>
      <c r="B55" s="512" t="s">
        <v>406</v>
      </c>
      <c r="C55" s="380">
        <f>SUM(C56+C57)</f>
        <v>4332.24</v>
      </c>
      <c r="D55" s="381">
        <f>SUM(D56+D57)</f>
        <v>0</v>
      </c>
      <c r="E55" s="381">
        <f>SUM(E56+E57)</f>
        <v>6986370.8799999999</v>
      </c>
      <c r="F55" s="382">
        <f>SUM(F56+F57)</f>
        <v>6986370.8799999999</v>
      </c>
      <c r="G55" s="555">
        <f>SUM(G56+G57)</f>
        <v>0</v>
      </c>
      <c r="H55" s="549"/>
      <c r="I55" s="47"/>
      <c r="J55" s="47"/>
      <c r="K55" s="47"/>
      <c r="L55" s="47"/>
      <c r="M55" s="47"/>
      <c r="N55" s="47"/>
      <c r="O55" s="47"/>
      <c r="P55" s="47"/>
    </row>
    <row r="56" spans="1:16" ht="18.75" customHeight="1" thickBot="1" x14ac:dyDescent="0.3">
      <c r="A56" s="559" t="s">
        <v>351</v>
      </c>
      <c r="B56" s="514" t="s">
        <v>407</v>
      </c>
      <c r="C56" s="515">
        <v>0</v>
      </c>
      <c r="D56" s="516">
        <v>0</v>
      </c>
      <c r="E56" s="516">
        <v>0</v>
      </c>
      <c r="F56" s="517">
        <v>0</v>
      </c>
      <c r="G56" s="560">
        <v>0</v>
      </c>
      <c r="H56" s="549"/>
      <c r="I56" s="47"/>
      <c r="J56" s="47"/>
      <c r="K56" s="47"/>
      <c r="L56" s="47"/>
      <c r="M56" s="47"/>
      <c r="N56" s="47"/>
      <c r="O56" s="47"/>
      <c r="P56" s="47"/>
    </row>
    <row r="57" spans="1:16" ht="35.25" customHeight="1" thickBot="1" x14ac:dyDescent="0.3">
      <c r="A57" s="527" t="s">
        <v>353</v>
      </c>
      <c r="B57" s="512" t="s">
        <v>408</v>
      </c>
      <c r="C57" s="380">
        <f>SUM(C58+C59+C60+C61+C62+C63+C64)</f>
        <v>4332.24</v>
      </c>
      <c r="D57" s="381">
        <f>SUM(D58+D59+D60+D61+D62+D63+D64)</f>
        <v>0</v>
      </c>
      <c r="E57" s="381">
        <f>SUM(E58+E59+E60+E61+E62+E63+E64)</f>
        <v>6986370.8799999999</v>
      </c>
      <c r="F57" s="382">
        <f>SUM(F58+F59+F60+F61+F62+F63+F64)</f>
        <v>6986370.8799999999</v>
      </c>
      <c r="G57" s="555">
        <f>SUM(G58+G59+G60+G61+G62+G63+G64)</f>
        <v>0</v>
      </c>
      <c r="H57" s="549"/>
      <c r="I57" s="47"/>
      <c r="J57" s="47"/>
      <c r="K57" s="47"/>
      <c r="L57" s="47"/>
      <c r="M57" s="47"/>
      <c r="N57" s="47"/>
      <c r="O57" s="47"/>
      <c r="P57" s="47"/>
    </row>
    <row r="58" spans="1:16" ht="32.25" customHeight="1" x14ac:dyDescent="0.25">
      <c r="A58" s="529" t="s">
        <v>355</v>
      </c>
      <c r="B58" s="561" t="s">
        <v>409</v>
      </c>
      <c r="C58" s="387">
        <v>4332.24</v>
      </c>
      <c r="D58" s="388">
        <v>0</v>
      </c>
      <c r="E58" s="388">
        <v>6986370.8799999999</v>
      </c>
      <c r="F58" s="389">
        <v>6986370.8799999999</v>
      </c>
      <c r="G58" s="557">
        <f t="shared" ref="G58:G64" si="17">D58+E58-F58</f>
        <v>0</v>
      </c>
      <c r="H58" s="549"/>
      <c r="I58" s="47"/>
      <c r="J58" s="47"/>
      <c r="K58" s="47"/>
      <c r="L58" s="47"/>
      <c r="M58" s="47"/>
      <c r="N58" s="47"/>
      <c r="O58" s="47"/>
      <c r="P58" s="47"/>
    </row>
    <row r="59" spans="1:16" ht="18" customHeight="1" x14ac:dyDescent="0.25">
      <c r="A59" s="531" t="s">
        <v>357</v>
      </c>
      <c r="B59" s="533" t="s">
        <v>410</v>
      </c>
      <c r="C59" s="371">
        <v>0</v>
      </c>
      <c r="D59" s="372">
        <v>0</v>
      </c>
      <c r="E59" s="372">
        <v>0</v>
      </c>
      <c r="F59" s="373">
        <v>0</v>
      </c>
      <c r="G59" s="548">
        <f t="shared" si="17"/>
        <v>0</v>
      </c>
      <c r="H59" s="549"/>
      <c r="I59" s="47"/>
      <c r="J59" s="47"/>
      <c r="K59" s="47"/>
      <c r="L59" s="47"/>
      <c r="M59" s="47"/>
      <c r="N59" s="47"/>
      <c r="O59" s="47"/>
      <c r="P59" s="47"/>
    </row>
    <row r="60" spans="1:16" ht="27" customHeight="1" x14ac:dyDescent="0.25">
      <c r="A60" s="531" t="s">
        <v>359</v>
      </c>
      <c r="B60" s="533" t="s">
        <v>411</v>
      </c>
      <c r="C60" s="387"/>
      <c r="D60" s="372"/>
      <c r="E60" s="372"/>
      <c r="F60" s="373"/>
      <c r="G60" s="548">
        <f t="shared" si="17"/>
        <v>0</v>
      </c>
      <c r="H60" s="549"/>
      <c r="I60" s="47"/>
      <c r="J60" s="47"/>
      <c r="K60" s="47"/>
      <c r="L60" s="47"/>
      <c r="M60" s="47"/>
      <c r="N60" s="47"/>
      <c r="O60" s="47"/>
      <c r="P60" s="47"/>
    </row>
    <row r="61" spans="1:16" ht="21.75" customHeight="1" x14ac:dyDescent="0.25">
      <c r="A61" s="531" t="s">
        <v>361</v>
      </c>
      <c r="B61" s="533" t="s">
        <v>412</v>
      </c>
      <c r="C61" s="371">
        <v>0</v>
      </c>
      <c r="D61" s="372">
        <v>0</v>
      </c>
      <c r="E61" s="372">
        <v>0</v>
      </c>
      <c r="F61" s="373">
        <v>0</v>
      </c>
      <c r="G61" s="548">
        <f t="shared" si="17"/>
        <v>0</v>
      </c>
      <c r="H61" s="549"/>
      <c r="I61" s="47"/>
      <c r="J61" s="47"/>
      <c r="K61" s="47"/>
      <c r="L61" s="47"/>
      <c r="M61" s="47"/>
      <c r="N61" s="47"/>
      <c r="O61" s="47"/>
      <c r="P61" s="47"/>
    </row>
    <row r="62" spans="1:16" ht="24.75" customHeight="1" x14ac:dyDescent="0.25">
      <c r="A62" s="531" t="s">
        <v>363</v>
      </c>
      <c r="B62" s="533" t="s">
        <v>413</v>
      </c>
      <c r="C62" s="371">
        <v>0</v>
      </c>
      <c r="D62" s="372">
        <v>0</v>
      </c>
      <c r="E62" s="372">
        <v>0</v>
      </c>
      <c r="F62" s="373">
        <v>0</v>
      </c>
      <c r="G62" s="548">
        <f t="shared" si="17"/>
        <v>0</v>
      </c>
      <c r="H62" s="549"/>
      <c r="I62" s="73"/>
      <c r="J62" s="40"/>
      <c r="K62" s="42"/>
      <c r="L62" s="42"/>
      <c r="M62" s="42"/>
      <c r="N62" s="42"/>
      <c r="O62" s="42"/>
      <c r="P62" s="42"/>
    </row>
    <row r="63" spans="1:16" ht="23.25" customHeight="1" x14ac:dyDescent="0.25">
      <c r="A63" s="531" t="s">
        <v>365</v>
      </c>
      <c r="B63" s="533" t="s">
        <v>414</v>
      </c>
      <c r="C63" s="371">
        <v>0</v>
      </c>
      <c r="D63" s="372">
        <v>0</v>
      </c>
      <c r="E63" s="372">
        <v>0</v>
      </c>
      <c r="F63" s="373">
        <v>0</v>
      </c>
      <c r="G63" s="548">
        <f t="shared" si="17"/>
        <v>0</v>
      </c>
      <c r="H63" s="549"/>
      <c r="I63" s="73"/>
      <c r="J63" s="40"/>
      <c r="K63" s="42"/>
      <c r="L63" s="42"/>
      <c r="M63" s="42"/>
      <c r="N63" s="42"/>
      <c r="O63" s="42"/>
      <c r="P63" s="42"/>
    </row>
    <row r="64" spans="1:16" ht="27.75" customHeight="1" thickBot="1" x14ac:dyDescent="0.3">
      <c r="A64" s="525" t="s">
        <v>415</v>
      </c>
      <c r="B64" s="526" t="s">
        <v>416</v>
      </c>
      <c r="C64" s="393">
        <v>0</v>
      </c>
      <c r="D64" s="394">
        <v>0</v>
      </c>
      <c r="E64" s="372">
        <v>0</v>
      </c>
      <c r="F64" s="373">
        <v>0</v>
      </c>
      <c r="G64" s="558">
        <f t="shared" si="17"/>
        <v>0</v>
      </c>
      <c r="H64" s="549"/>
      <c r="I64" s="73"/>
      <c r="J64" s="40"/>
      <c r="K64" s="47"/>
      <c r="L64" s="47"/>
      <c r="M64" s="47"/>
      <c r="N64" s="47"/>
      <c r="O64" s="47"/>
      <c r="P64" s="47"/>
    </row>
    <row r="65" spans="1:16" ht="24" customHeight="1" thickBot="1" x14ac:dyDescent="0.3">
      <c r="A65" s="527" t="s">
        <v>417</v>
      </c>
      <c r="B65" s="528" t="s">
        <v>418</v>
      </c>
      <c r="C65" s="380">
        <f>SUM(C66:C72)</f>
        <v>0</v>
      </c>
      <c r="D65" s="381">
        <f>SUM(D66:D72)</f>
        <v>0</v>
      </c>
      <c r="E65" s="381">
        <f>SUM(E66:E72)</f>
        <v>0</v>
      </c>
      <c r="F65" s="382">
        <f>SUM(F66:F72)</f>
        <v>0</v>
      </c>
      <c r="G65" s="555">
        <f>SUM(G66:G72)</f>
        <v>0</v>
      </c>
      <c r="H65" s="549"/>
      <c r="I65" s="47"/>
      <c r="J65" s="47"/>
      <c r="K65" s="47"/>
      <c r="L65" s="47"/>
      <c r="M65" s="47"/>
      <c r="N65" s="47"/>
      <c r="O65" s="47"/>
      <c r="P65" s="47"/>
    </row>
    <row r="66" spans="1:16" ht="12" customHeight="1" x14ac:dyDescent="0.25">
      <c r="A66" s="529" t="s">
        <v>369</v>
      </c>
      <c r="B66" s="530" t="s">
        <v>419</v>
      </c>
      <c r="C66" s="387">
        <v>0</v>
      </c>
      <c r="D66" s="388">
        <v>0</v>
      </c>
      <c r="E66" s="388">
        <v>0</v>
      </c>
      <c r="F66" s="389">
        <v>0</v>
      </c>
      <c r="G66" s="557">
        <f t="shared" ref="G66:G80" si="18">D66+E66-F66</f>
        <v>0</v>
      </c>
      <c r="H66" s="549"/>
      <c r="I66" s="47"/>
      <c r="J66" s="47"/>
      <c r="K66" s="47"/>
      <c r="L66" s="47"/>
      <c r="M66" s="47"/>
      <c r="N66" s="47"/>
      <c r="O66" s="47"/>
      <c r="P66" s="47"/>
    </row>
    <row r="67" spans="1:16" ht="10.5" customHeight="1" x14ac:dyDescent="0.25">
      <c r="A67" s="531" t="s">
        <v>371</v>
      </c>
      <c r="B67" s="532" t="s">
        <v>420</v>
      </c>
      <c r="C67" s="371">
        <v>0</v>
      </c>
      <c r="D67" s="388">
        <v>0</v>
      </c>
      <c r="E67" s="388">
        <v>0</v>
      </c>
      <c r="F67" s="389">
        <v>0</v>
      </c>
      <c r="G67" s="548">
        <f t="shared" si="18"/>
        <v>0</v>
      </c>
      <c r="H67" s="549"/>
      <c r="I67" s="47"/>
      <c r="J67" s="47"/>
      <c r="K67" s="47"/>
      <c r="L67" s="47"/>
      <c r="M67" s="47"/>
      <c r="N67" s="47"/>
      <c r="O67" s="47"/>
      <c r="P67" s="47"/>
    </row>
    <row r="68" spans="1:16" ht="11.25" customHeight="1" x14ac:dyDescent="0.25">
      <c r="A68" s="531" t="s">
        <v>373</v>
      </c>
      <c r="B68" s="532" t="s">
        <v>421</v>
      </c>
      <c r="C68" s="371">
        <v>0</v>
      </c>
      <c r="D68" s="388">
        <v>0</v>
      </c>
      <c r="E68" s="388">
        <v>0</v>
      </c>
      <c r="F68" s="389">
        <v>0</v>
      </c>
      <c r="G68" s="548">
        <f t="shared" si="18"/>
        <v>0</v>
      </c>
      <c r="H68" s="549"/>
      <c r="I68" s="47"/>
      <c r="J68" s="47"/>
      <c r="K68" s="47"/>
      <c r="L68" s="47"/>
      <c r="M68" s="47"/>
      <c r="N68" s="47"/>
      <c r="O68" s="47"/>
      <c r="P68" s="47"/>
    </row>
    <row r="69" spans="1:16" ht="10.5" customHeight="1" x14ac:dyDescent="0.25">
      <c r="A69" s="531" t="s">
        <v>375</v>
      </c>
      <c r="B69" s="532" t="s">
        <v>422</v>
      </c>
      <c r="C69" s="371">
        <v>0</v>
      </c>
      <c r="D69" s="388">
        <v>0</v>
      </c>
      <c r="E69" s="388">
        <v>0</v>
      </c>
      <c r="F69" s="389">
        <v>0</v>
      </c>
      <c r="G69" s="548">
        <f t="shared" si="18"/>
        <v>0</v>
      </c>
      <c r="H69" s="549"/>
      <c r="I69" s="47"/>
      <c r="J69" s="47"/>
      <c r="K69" s="47"/>
      <c r="L69" s="47"/>
      <c r="M69" s="47"/>
      <c r="N69" s="47"/>
      <c r="O69" s="47"/>
      <c r="P69" s="47"/>
    </row>
    <row r="70" spans="1:16" ht="12" customHeight="1" x14ac:dyDescent="0.25">
      <c r="A70" s="531" t="s">
        <v>378</v>
      </c>
      <c r="B70" s="533" t="s">
        <v>423</v>
      </c>
      <c r="C70" s="371">
        <v>0</v>
      </c>
      <c r="D70" s="388">
        <v>0</v>
      </c>
      <c r="E70" s="388">
        <v>0</v>
      </c>
      <c r="F70" s="389">
        <v>0</v>
      </c>
      <c r="G70" s="548">
        <f t="shared" si="18"/>
        <v>0</v>
      </c>
      <c r="H70" s="549"/>
      <c r="I70" s="47"/>
      <c r="J70" s="47"/>
      <c r="K70" s="47"/>
      <c r="L70" s="47"/>
      <c r="M70" s="47"/>
      <c r="N70" s="47"/>
      <c r="O70" s="47"/>
      <c r="P70" s="47"/>
    </row>
    <row r="71" spans="1:16" ht="12" customHeight="1" x14ac:dyDescent="0.25">
      <c r="A71" s="531" t="s">
        <v>380</v>
      </c>
      <c r="B71" s="533" t="s">
        <v>424</v>
      </c>
      <c r="C71" s="371">
        <v>0</v>
      </c>
      <c r="D71" s="388">
        <v>0</v>
      </c>
      <c r="E71" s="388">
        <v>0</v>
      </c>
      <c r="F71" s="389">
        <v>0</v>
      </c>
      <c r="G71" s="548">
        <f t="shared" si="18"/>
        <v>0</v>
      </c>
      <c r="H71" s="549"/>
      <c r="I71" s="47"/>
      <c r="J71" s="47"/>
      <c r="K71" s="47"/>
      <c r="L71" s="47"/>
      <c r="M71" s="47"/>
      <c r="N71" s="47"/>
      <c r="O71" s="47"/>
      <c r="P71" s="47"/>
    </row>
    <row r="72" spans="1:16" ht="10.5" customHeight="1" x14ac:dyDescent="0.25">
      <c r="A72" s="531" t="s">
        <v>382</v>
      </c>
      <c r="B72" s="533" t="s">
        <v>425</v>
      </c>
      <c r="C72" s="371">
        <v>0</v>
      </c>
      <c r="D72" s="388">
        <v>0</v>
      </c>
      <c r="E72" s="388">
        <v>0</v>
      </c>
      <c r="F72" s="389">
        <v>0</v>
      </c>
      <c r="G72" s="548">
        <f t="shared" si="18"/>
        <v>0</v>
      </c>
      <c r="H72" s="425"/>
      <c r="I72" s="47"/>
      <c r="J72" s="47"/>
      <c r="K72" s="47"/>
      <c r="L72" s="47"/>
      <c r="M72" s="47"/>
      <c r="N72" s="47"/>
      <c r="O72" s="47"/>
      <c r="P72" s="47"/>
    </row>
    <row r="73" spans="1:16" ht="11.25" customHeight="1" x14ac:dyDescent="0.25">
      <c r="A73" s="531" t="s">
        <v>384</v>
      </c>
      <c r="B73" s="532" t="s">
        <v>426</v>
      </c>
      <c r="C73" s="371">
        <v>0</v>
      </c>
      <c r="D73" s="388">
        <v>0</v>
      </c>
      <c r="E73" s="388">
        <v>0</v>
      </c>
      <c r="F73" s="389">
        <v>0</v>
      </c>
      <c r="G73" s="548">
        <f t="shared" si="18"/>
        <v>0</v>
      </c>
      <c r="H73" s="425"/>
      <c r="I73" s="47"/>
      <c r="J73" s="47"/>
      <c r="K73" s="47"/>
      <c r="L73" s="47"/>
      <c r="M73" s="47"/>
      <c r="N73" s="47"/>
      <c r="O73" s="47"/>
      <c r="P73" s="47"/>
    </row>
    <row r="74" spans="1:16" ht="36" customHeight="1" x14ac:dyDescent="0.25">
      <c r="A74" s="531" t="s">
        <v>386</v>
      </c>
      <c r="B74" s="533" t="s">
        <v>427</v>
      </c>
      <c r="C74" s="371">
        <v>742.5</v>
      </c>
      <c r="D74" s="388">
        <v>0</v>
      </c>
      <c r="E74" s="388">
        <v>80070.41</v>
      </c>
      <c r="F74" s="389">
        <v>80070.41</v>
      </c>
      <c r="G74" s="548">
        <f t="shared" si="18"/>
        <v>0</v>
      </c>
      <c r="H74" s="425"/>
      <c r="I74" s="47"/>
      <c r="J74" s="47"/>
      <c r="K74" s="47"/>
      <c r="L74" s="47"/>
      <c r="M74" s="47"/>
      <c r="N74" s="47"/>
      <c r="O74" s="47"/>
      <c r="P74" s="47"/>
    </row>
    <row r="75" spans="1:16" x14ac:dyDescent="0.25">
      <c r="A75" s="531" t="s">
        <v>388</v>
      </c>
      <c r="B75" s="532" t="s">
        <v>428</v>
      </c>
      <c r="C75" s="371">
        <v>0</v>
      </c>
      <c r="D75" s="388">
        <v>0</v>
      </c>
      <c r="E75" s="388">
        <v>0</v>
      </c>
      <c r="F75" s="389">
        <v>0</v>
      </c>
      <c r="G75" s="548">
        <f t="shared" si="18"/>
        <v>0</v>
      </c>
      <c r="H75" s="425"/>
      <c r="I75" s="47"/>
      <c r="J75" s="47"/>
      <c r="K75" s="47"/>
      <c r="L75" s="47"/>
      <c r="M75" s="47"/>
      <c r="N75" s="47"/>
      <c r="O75" s="47"/>
      <c r="P75" s="47"/>
    </row>
    <row r="76" spans="1:16" ht="30.75" customHeight="1" x14ac:dyDescent="0.25">
      <c r="A76" s="531" t="s">
        <v>429</v>
      </c>
      <c r="B76" s="533" t="s">
        <v>430</v>
      </c>
      <c r="C76" s="371">
        <v>22247</v>
      </c>
      <c r="D76" s="388">
        <v>1625</v>
      </c>
      <c r="E76" s="388">
        <v>59720.25</v>
      </c>
      <c r="F76" s="389">
        <v>60570.25</v>
      </c>
      <c r="G76" s="548">
        <f t="shared" si="18"/>
        <v>775</v>
      </c>
      <c r="H76" s="425"/>
      <c r="I76" s="47"/>
      <c r="J76" s="47"/>
      <c r="K76" s="47"/>
      <c r="L76" s="47"/>
      <c r="M76" s="47"/>
      <c r="N76" s="47"/>
      <c r="O76" s="47"/>
      <c r="P76" s="47"/>
    </row>
    <row r="77" spans="1:16" ht="27.75" customHeight="1" x14ac:dyDescent="0.25">
      <c r="A77" s="531" t="s">
        <v>431</v>
      </c>
      <c r="B77" s="533" t="s">
        <v>432</v>
      </c>
      <c r="C77" s="371">
        <v>0</v>
      </c>
      <c r="D77" s="388">
        <v>0</v>
      </c>
      <c r="E77" s="388">
        <v>129311.01</v>
      </c>
      <c r="F77" s="389">
        <v>129311.01</v>
      </c>
      <c r="G77" s="548">
        <f t="shared" si="18"/>
        <v>0</v>
      </c>
      <c r="H77" s="425"/>
      <c r="I77" s="47"/>
      <c r="J77" s="47"/>
      <c r="K77" s="47"/>
      <c r="L77" s="47"/>
      <c r="M77" s="47"/>
      <c r="N77" s="47"/>
      <c r="O77" s="47"/>
      <c r="P77" s="47"/>
    </row>
    <row r="78" spans="1:16" x14ac:dyDescent="0.25">
      <c r="A78" s="531" t="s">
        <v>433</v>
      </c>
      <c r="B78" s="532" t="s">
        <v>434</v>
      </c>
      <c r="C78" s="371">
        <v>0</v>
      </c>
      <c r="D78" s="388">
        <v>0</v>
      </c>
      <c r="E78" s="388">
        <v>319150</v>
      </c>
      <c r="F78" s="389">
        <v>319150</v>
      </c>
      <c r="G78" s="548">
        <f t="shared" si="18"/>
        <v>0</v>
      </c>
      <c r="H78" s="425"/>
      <c r="I78" s="47"/>
      <c r="J78" s="47"/>
      <c r="K78" s="47"/>
      <c r="L78" s="47"/>
      <c r="M78" s="47"/>
      <c r="N78" s="47"/>
      <c r="O78" s="47"/>
      <c r="P78" s="47"/>
    </row>
    <row r="79" spans="1:16" x14ac:dyDescent="0.25">
      <c r="A79" s="531" t="s">
        <v>435</v>
      </c>
      <c r="B79" s="532" t="s">
        <v>436</v>
      </c>
      <c r="C79" s="371">
        <v>18331.32</v>
      </c>
      <c r="D79" s="388">
        <v>68282.5</v>
      </c>
      <c r="E79" s="388">
        <v>379227.97</v>
      </c>
      <c r="F79" s="389">
        <v>340106.47</v>
      </c>
      <c r="G79" s="548">
        <f t="shared" si="18"/>
        <v>107404</v>
      </c>
      <c r="H79" s="425"/>
      <c r="I79" s="47"/>
      <c r="J79" s="47"/>
      <c r="K79" s="47"/>
      <c r="L79" s="47"/>
      <c r="M79" s="47"/>
      <c r="N79" s="47"/>
      <c r="O79" s="47"/>
      <c r="P79" s="47"/>
    </row>
    <row r="80" spans="1:16" ht="15" customHeight="1" thickBot="1" x14ac:dyDescent="0.3">
      <c r="A80" s="525" t="s">
        <v>437</v>
      </c>
      <c r="B80" s="534" t="s">
        <v>447</v>
      </c>
      <c r="C80" s="371">
        <v>0</v>
      </c>
      <c r="D80" s="388">
        <v>0</v>
      </c>
      <c r="E80" s="388">
        <v>0</v>
      </c>
      <c r="F80" s="389">
        <v>0</v>
      </c>
      <c r="G80" s="558">
        <f t="shared" si="18"/>
        <v>0</v>
      </c>
      <c r="H80" s="425"/>
      <c r="I80" s="47"/>
      <c r="J80" s="47"/>
      <c r="K80" s="47"/>
      <c r="L80" s="47"/>
      <c r="M80" s="47"/>
      <c r="N80" s="47"/>
      <c r="O80" s="47"/>
      <c r="P80" s="47"/>
    </row>
    <row r="81" spans="1:16" ht="15" customHeight="1" thickBot="1" x14ac:dyDescent="0.3">
      <c r="A81" s="527" t="s">
        <v>439</v>
      </c>
      <c r="B81" s="528" t="s">
        <v>440</v>
      </c>
      <c r="C81" s="380">
        <f>C55+C65+C73+C74+C75+C76+C77+C78+C79+C80</f>
        <v>45653.06</v>
      </c>
      <c r="D81" s="381">
        <f>D55+D65+D73+D74+D75+D76+D77+D78+D79+D80</f>
        <v>69907.5</v>
      </c>
      <c r="E81" s="381">
        <f>E55+E65+E73+E74+E75+E76+E77+E78+E79+E80</f>
        <v>7953850.5199999996</v>
      </c>
      <c r="F81" s="382">
        <f>F55+F65+F73+F74+F75+F76+F77+F78+F79+F80</f>
        <v>7915579.0199999996</v>
      </c>
      <c r="G81" s="555">
        <f>G55+G65+G73+G74+G75+G76+G77+G78+G79+G80</f>
        <v>108179</v>
      </c>
      <c r="H81" s="425"/>
      <c r="I81" s="47"/>
      <c r="J81" s="47"/>
      <c r="K81" s="47"/>
      <c r="L81" s="47"/>
      <c r="M81" s="47"/>
      <c r="N81" s="47"/>
      <c r="O81" s="47"/>
      <c r="P81" s="47"/>
    </row>
    <row r="82" spans="1:16" ht="15" customHeight="1" thickBot="1" x14ac:dyDescent="0.3">
      <c r="A82" s="490"/>
      <c r="B82" s="425"/>
      <c r="C82" s="425"/>
      <c r="D82" s="425"/>
      <c r="E82" s="425"/>
      <c r="F82" s="425"/>
      <c r="G82" s="425"/>
      <c r="H82" s="425"/>
      <c r="I82" s="47"/>
      <c r="J82" s="47"/>
      <c r="K82" s="47"/>
      <c r="L82" s="47"/>
      <c r="M82" s="47"/>
      <c r="N82" s="47"/>
      <c r="O82" s="47"/>
      <c r="P82" s="47"/>
    </row>
    <row r="83" spans="1:16" ht="15" customHeight="1" thickBot="1" x14ac:dyDescent="0.3">
      <c r="A83" s="1310" t="s">
        <v>26</v>
      </c>
      <c r="B83" s="1253" t="s">
        <v>27</v>
      </c>
      <c r="C83" s="1313" t="s">
        <v>396</v>
      </c>
      <c r="D83" s="1315"/>
      <c r="E83" s="1315"/>
      <c r="F83" s="1315"/>
      <c r="G83" s="1315"/>
      <c r="H83" s="1316"/>
      <c r="I83" s="47"/>
      <c r="J83" s="47"/>
      <c r="K83" s="47"/>
      <c r="L83" s="47"/>
      <c r="M83" s="47"/>
      <c r="N83" s="47"/>
      <c r="O83" s="47"/>
      <c r="P83" s="47"/>
    </row>
    <row r="84" spans="1:16" ht="65.25" customHeight="1" thickBot="1" x14ac:dyDescent="0.3">
      <c r="A84" s="1254"/>
      <c r="B84" s="1254"/>
      <c r="C84" s="537" t="s">
        <v>442</v>
      </c>
      <c r="D84" s="537" t="s">
        <v>443</v>
      </c>
      <c r="E84" s="537" t="s">
        <v>448</v>
      </c>
      <c r="F84" s="537" t="s">
        <v>449</v>
      </c>
      <c r="G84" s="537" t="s">
        <v>450</v>
      </c>
      <c r="H84" s="537" t="s">
        <v>29</v>
      </c>
      <c r="I84" s="47"/>
      <c r="J84" s="47"/>
      <c r="K84" s="47"/>
      <c r="L84" s="47"/>
      <c r="M84" s="47"/>
      <c r="N84" s="47"/>
      <c r="O84" s="47"/>
      <c r="P84" s="47"/>
    </row>
    <row r="85" spans="1:16" x14ac:dyDescent="0.25">
      <c r="A85" s="1306" t="s">
        <v>37</v>
      </c>
      <c r="B85" s="1307"/>
      <c r="C85" s="1307"/>
      <c r="D85" s="1307"/>
      <c r="E85" s="1307"/>
      <c r="F85" s="1307"/>
      <c r="G85" s="1307"/>
      <c r="H85" s="1308"/>
      <c r="I85" s="47"/>
      <c r="J85" s="47"/>
      <c r="K85" s="47"/>
      <c r="L85" s="47"/>
      <c r="M85" s="47"/>
      <c r="N85" s="47"/>
      <c r="O85" s="47"/>
      <c r="P85" s="47"/>
    </row>
    <row r="86" spans="1:16" x14ac:dyDescent="0.25">
      <c r="A86" s="543" t="s">
        <v>156</v>
      </c>
      <c r="B86" s="544" t="s">
        <v>399</v>
      </c>
      <c r="C86" s="374">
        <v>0</v>
      </c>
      <c r="D86" s="372">
        <v>0</v>
      </c>
      <c r="E86" s="372">
        <v>0</v>
      </c>
      <c r="F86" s="372">
        <v>0</v>
      </c>
      <c r="G86" s="372">
        <v>0</v>
      </c>
      <c r="H86" s="373">
        <f>D86+E86-F86+G86</f>
        <v>0</v>
      </c>
      <c r="I86" s="47"/>
      <c r="J86" s="47"/>
      <c r="K86" s="47"/>
      <c r="L86" s="47"/>
      <c r="M86" s="47"/>
      <c r="N86" s="47"/>
      <c r="O86" s="47"/>
      <c r="P86" s="47"/>
    </row>
    <row r="87" spans="1:16" x14ac:dyDescent="0.25">
      <c r="A87" s="546" t="s">
        <v>182</v>
      </c>
      <c r="B87" s="547" t="s">
        <v>400</v>
      </c>
      <c r="C87" s="374">
        <v>0</v>
      </c>
      <c r="D87" s="372">
        <v>0</v>
      </c>
      <c r="E87" s="372">
        <v>0</v>
      </c>
      <c r="F87" s="372">
        <v>0</v>
      </c>
      <c r="G87" s="372">
        <v>0</v>
      </c>
      <c r="H87" s="373">
        <f>D87+E87-F87+G87</f>
        <v>0</v>
      </c>
      <c r="I87" s="47"/>
      <c r="J87" s="47"/>
      <c r="K87" s="47"/>
      <c r="L87" s="47"/>
      <c r="M87" s="47"/>
      <c r="N87" s="47"/>
      <c r="O87" s="47"/>
      <c r="P87" s="47"/>
    </row>
    <row r="88" spans="1:16" x14ac:dyDescent="0.25">
      <c r="A88" s="546" t="s">
        <v>234</v>
      </c>
      <c r="B88" s="547" t="s">
        <v>401</v>
      </c>
      <c r="C88" s="562">
        <v>0</v>
      </c>
      <c r="D88" s="412">
        <v>0</v>
      </c>
      <c r="E88" s="372">
        <v>0</v>
      </c>
      <c r="F88" s="372">
        <v>0</v>
      </c>
      <c r="G88" s="372">
        <v>0</v>
      </c>
      <c r="H88" s="373">
        <f>D88+E88-F88+G88</f>
        <v>0</v>
      </c>
      <c r="I88" s="47"/>
      <c r="J88" s="47"/>
      <c r="K88" s="47"/>
      <c r="L88" s="47"/>
      <c r="M88" s="47"/>
      <c r="N88" s="47"/>
      <c r="O88" s="47"/>
      <c r="P88" s="47"/>
    </row>
    <row r="89" spans="1:16" x14ac:dyDescent="0.25">
      <c r="A89" s="546" t="s">
        <v>256</v>
      </c>
      <c r="B89" s="547" t="s">
        <v>402</v>
      </c>
      <c r="C89" s="374">
        <v>0</v>
      </c>
      <c r="D89" s="372">
        <v>0</v>
      </c>
      <c r="E89" s="372">
        <v>0</v>
      </c>
      <c r="F89" s="372">
        <v>0</v>
      </c>
      <c r="G89" s="372">
        <v>0</v>
      </c>
      <c r="H89" s="373">
        <f>D89+E89-F89+G89</f>
        <v>0</v>
      </c>
      <c r="I89" s="47"/>
      <c r="J89" s="47"/>
      <c r="K89" s="47"/>
      <c r="L89" s="47"/>
      <c r="M89" s="47"/>
      <c r="N89" s="47"/>
      <c r="O89" s="47"/>
      <c r="P89" s="47"/>
    </row>
    <row r="90" spans="1:16" ht="15" customHeight="1" thickBot="1" x14ac:dyDescent="0.3">
      <c r="A90" s="550" t="s">
        <v>275</v>
      </c>
      <c r="B90" s="563" t="s">
        <v>403</v>
      </c>
      <c r="C90" s="564">
        <v>0</v>
      </c>
      <c r="D90" s="416">
        <v>0</v>
      </c>
      <c r="E90" s="372">
        <v>0</v>
      </c>
      <c r="F90" s="372">
        <v>0</v>
      </c>
      <c r="G90" s="372">
        <v>0</v>
      </c>
      <c r="H90" s="378">
        <f>D90+E90-F90+G90</f>
        <v>0</v>
      </c>
      <c r="I90" s="47"/>
      <c r="J90" s="47"/>
      <c r="K90" s="47"/>
      <c r="L90" s="47"/>
      <c r="M90" s="47"/>
      <c r="N90" s="47"/>
      <c r="O90" s="47"/>
      <c r="P90" s="47"/>
    </row>
    <row r="91" spans="1:16" ht="15" customHeight="1" thickBot="1" x14ac:dyDescent="0.3">
      <c r="A91" s="553" t="s">
        <v>347</v>
      </c>
      <c r="B91" s="554" t="s">
        <v>404</v>
      </c>
      <c r="C91" s="383">
        <f t="shared" ref="C91:H91" si="19">SUM(C86:C90)</f>
        <v>0</v>
      </c>
      <c r="D91" s="381">
        <f t="shared" si="19"/>
        <v>0</v>
      </c>
      <c r="E91" s="381">
        <f t="shared" si="19"/>
        <v>0</v>
      </c>
      <c r="F91" s="381">
        <f t="shared" si="19"/>
        <v>0</v>
      </c>
      <c r="G91" s="381">
        <f t="shared" si="19"/>
        <v>0</v>
      </c>
      <c r="H91" s="382">
        <f t="shared" si="19"/>
        <v>0</v>
      </c>
      <c r="I91" s="47"/>
      <c r="J91" s="47"/>
      <c r="K91" s="47"/>
      <c r="L91" s="47"/>
      <c r="M91" s="47"/>
      <c r="N91" s="47"/>
      <c r="O91" s="47"/>
      <c r="P91" s="47"/>
    </row>
    <row r="92" spans="1:16" x14ac:dyDescent="0.25">
      <c r="A92" s="490"/>
      <c r="B92" s="425"/>
      <c r="C92" s="565"/>
      <c r="D92" s="565"/>
      <c r="E92" s="565"/>
      <c r="F92" s="565"/>
      <c r="G92" s="565"/>
      <c r="H92" s="560"/>
      <c r="I92" s="47"/>
      <c r="J92" s="47"/>
      <c r="K92" s="47"/>
      <c r="L92" s="47"/>
      <c r="M92" s="47"/>
      <c r="N92" s="47"/>
      <c r="O92" s="47"/>
      <c r="P92" s="47"/>
    </row>
    <row r="93" spans="1:16" ht="15" customHeight="1" thickBot="1" x14ac:dyDescent="0.3">
      <c r="A93" s="1302" t="s">
        <v>405</v>
      </c>
      <c r="B93" s="1303"/>
      <c r="C93" s="565"/>
      <c r="D93" s="565"/>
      <c r="E93" s="565"/>
      <c r="F93" s="565"/>
      <c r="G93" s="565"/>
      <c r="H93" s="560"/>
      <c r="I93" s="38"/>
      <c r="J93" s="38"/>
      <c r="K93" s="38"/>
      <c r="L93" s="38"/>
      <c r="M93" s="38"/>
      <c r="N93" s="38"/>
      <c r="O93" s="38"/>
      <c r="P93" s="38"/>
    </row>
    <row r="94" spans="1:16" ht="41.25" customHeight="1" thickBot="1" x14ac:dyDescent="0.3">
      <c r="A94" s="553" t="s">
        <v>349</v>
      </c>
      <c r="B94" s="566" t="s">
        <v>406</v>
      </c>
      <c r="C94" s="383">
        <f t="shared" ref="C94:H94" si="20">C95+C96</f>
        <v>0</v>
      </c>
      <c r="D94" s="381">
        <f t="shared" si="20"/>
        <v>0</v>
      </c>
      <c r="E94" s="381">
        <f t="shared" si="20"/>
        <v>0</v>
      </c>
      <c r="F94" s="381">
        <f t="shared" si="20"/>
        <v>0</v>
      </c>
      <c r="G94" s="381">
        <f t="shared" si="20"/>
        <v>0</v>
      </c>
      <c r="H94" s="382">
        <f t="shared" si="20"/>
        <v>0</v>
      </c>
      <c r="I94" s="38"/>
      <c r="J94" s="38"/>
      <c r="K94" s="38"/>
      <c r="L94" s="38"/>
      <c r="M94" s="38"/>
      <c r="N94" s="38"/>
      <c r="O94" s="38"/>
      <c r="P94" s="38"/>
    </row>
    <row r="95" spans="1:16" ht="29.25" customHeight="1" thickBot="1" x14ac:dyDescent="0.3">
      <c r="A95" s="490" t="s">
        <v>351</v>
      </c>
      <c r="B95" s="567" t="s">
        <v>407</v>
      </c>
      <c r="C95" s="518">
        <v>0</v>
      </c>
      <c r="D95" s="516">
        <v>0</v>
      </c>
      <c r="E95" s="516">
        <v>0</v>
      </c>
      <c r="F95" s="516">
        <v>0</v>
      </c>
      <c r="G95" s="516">
        <v>0</v>
      </c>
      <c r="H95" s="517">
        <f>D95+E95-F95+G95</f>
        <v>0</v>
      </c>
      <c r="I95" s="38"/>
      <c r="J95" s="38"/>
      <c r="K95" s="38"/>
      <c r="L95" s="38"/>
      <c r="M95" s="38"/>
      <c r="N95" s="38"/>
      <c r="O95" s="38"/>
      <c r="P95" s="38"/>
    </row>
    <row r="96" spans="1:16" ht="33" customHeight="1" thickBot="1" x14ac:dyDescent="0.3">
      <c r="A96" s="553" t="s">
        <v>353</v>
      </c>
      <c r="B96" s="566" t="s">
        <v>451</v>
      </c>
      <c r="C96" s="383">
        <f t="shared" ref="C96:H96" si="21">SUM(C97:C103)</f>
        <v>0</v>
      </c>
      <c r="D96" s="381">
        <f t="shared" si="21"/>
        <v>0</v>
      </c>
      <c r="E96" s="381">
        <f t="shared" si="21"/>
        <v>0</v>
      </c>
      <c r="F96" s="381">
        <f t="shared" si="21"/>
        <v>0</v>
      </c>
      <c r="G96" s="381">
        <f t="shared" si="21"/>
        <v>0</v>
      </c>
      <c r="H96" s="382">
        <f t="shared" si="21"/>
        <v>0</v>
      </c>
    </row>
    <row r="97" spans="1:8" ht="39" customHeight="1" x14ac:dyDescent="0.25">
      <c r="A97" s="543" t="s">
        <v>355</v>
      </c>
      <c r="B97" s="568" t="s">
        <v>409</v>
      </c>
      <c r="C97" s="390">
        <v>0</v>
      </c>
      <c r="D97" s="388">
        <v>0</v>
      </c>
      <c r="E97" s="388">
        <v>0</v>
      </c>
      <c r="F97" s="388">
        <v>0</v>
      </c>
      <c r="G97" s="388">
        <v>0</v>
      </c>
      <c r="H97" s="389">
        <f t="shared" ref="H97:H103" si="22">D97+E97-F97+G97</f>
        <v>0</v>
      </c>
    </row>
    <row r="98" spans="1:8" ht="43.5" customHeight="1" x14ac:dyDescent="0.25">
      <c r="A98" s="546" t="s">
        <v>357</v>
      </c>
      <c r="B98" s="569" t="s">
        <v>410</v>
      </c>
      <c r="C98" s="374">
        <v>0</v>
      </c>
      <c r="D98" s="372">
        <v>0</v>
      </c>
      <c r="E98" s="372">
        <v>0</v>
      </c>
      <c r="F98" s="372">
        <v>0</v>
      </c>
      <c r="G98" s="372">
        <v>0</v>
      </c>
      <c r="H98" s="373">
        <f t="shared" si="22"/>
        <v>0</v>
      </c>
    </row>
    <row r="99" spans="1:8" ht="39.75" customHeight="1" x14ac:dyDescent="0.25">
      <c r="A99" s="546" t="s">
        <v>359</v>
      </c>
      <c r="B99" s="569" t="s">
        <v>411</v>
      </c>
      <c r="C99" s="374">
        <v>0</v>
      </c>
      <c r="D99" s="372">
        <v>0</v>
      </c>
      <c r="E99" s="372">
        <v>0</v>
      </c>
      <c r="F99" s="372">
        <v>0</v>
      </c>
      <c r="G99" s="372">
        <v>0</v>
      </c>
      <c r="H99" s="373">
        <f t="shared" si="22"/>
        <v>0</v>
      </c>
    </row>
    <row r="100" spans="1:8" ht="38.25" customHeight="1" x14ac:dyDescent="0.25">
      <c r="A100" s="546" t="s">
        <v>361</v>
      </c>
      <c r="B100" s="569" t="s">
        <v>412</v>
      </c>
      <c r="C100" s="374">
        <v>0</v>
      </c>
      <c r="D100" s="372">
        <v>0</v>
      </c>
      <c r="E100" s="372">
        <v>0</v>
      </c>
      <c r="F100" s="372">
        <v>0</v>
      </c>
      <c r="G100" s="372">
        <v>0</v>
      </c>
      <c r="H100" s="373">
        <f t="shared" si="22"/>
        <v>0</v>
      </c>
    </row>
    <row r="101" spans="1:8" ht="43.5" customHeight="1" x14ac:dyDescent="0.25">
      <c r="A101" s="546" t="s">
        <v>363</v>
      </c>
      <c r="B101" s="569" t="s">
        <v>413</v>
      </c>
      <c r="C101" s="374">
        <v>0</v>
      </c>
      <c r="D101" s="372">
        <v>0</v>
      </c>
      <c r="E101" s="372">
        <v>0</v>
      </c>
      <c r="F101" s="372">
        <v>0</v>
      </c>
      <c r="G101" s="372">
        <v>0</v>
      </c>
      <c r="H101" s="373">
        <f t="shared" si="22"/>
        <v>0</v>
      </c>
    </row>
    <row r="102" spans="1:8" ht="34.5" customHeight="1" x14ac:dyDescent="0.25">
      <c r="A102" s="546" t="s">
        <v>365</v>
      </c>
      <c r="B102" s="569" t="s">
        <v>414</v>
      </c>
      <c r="C102" s="374">
        <v>0</v>
      </c>
      <c r="D102" s="372">
        <v>0</v>
      </c>
      <c r="E102" s="372">
        <v>0</v>
      </c>
      <c r="F102" s="372">
        <v>0</v>
      </c>
      <c r="G102" s="372">
        <v>0</v>
      </c>
      <c r="H102" s="373">
        <f t="shared" si="22"/>
        <v>0</v>
      </c>
    </row>
    <row r="103" spans="1:8" ht="30.75" customHeight="1" thickBot="1" x14ac:dyDescent="0.3">
      <c r="A103" s="550" t="s">
        <v>415</v>
      </c>
      <c r="B103" s="570" t="s">
        <v>416</v>
      </c>
      <c r="C103" s="395">
        <v>0</v>
      </c>
      <c r="D103" s="394">
        <v>0</v>
      </c>
      <c r="E103" s="394">
        <v>0</v>
      </c>
      <c r="F103" s="394">
        <v>0</v>
      </c>
      <c r="G103" s="394">
        <v>0</v>
      </c>
      <c r="H103" s="378">
        <f t="shared" si="22"/>
        <v>0</v>
      </c>
    </row>
    <row r="104" spans="1:8" ht="23.25" customHeight="1" thickBot="1" x14ac:dyDescent="0.3">
      <c r="A104" s="553" t="s">
        <v>417</v>
      </c>
      <c r="B104" s="554" t="s">
        <v>418</v>
      </c>
      <c r="C104" s="383">
        <f t="shared" ref="C104:H104" si="23">SUM(C105:C111)</f>
        <v>0</v>
      </c>
      <c r="D104" s="381">
        <f t="shared" si="23"/>
        <v>0</v>
      </c>
      <c r="E104" s="381">
        <f t="shared" si="23"/>
        <v>0</v>
      </c>
      <c r="F104" s="381">
        <f t="shared" si="23"/>
        <v>0</v>
      </c>
      <c r="G104" s="381">
        <f t="shared" si="23"/>
        <v>0</v>
      </c>
      <c r="H104" s="382">
        <f t="shared" si="23"/>
        <v>0</v>
      </c>
    </row>
    <row r="105" spans="1:8" x14ac:dyDescent="0.25">
      <c r="A105" s="543" t="s">
        <v>369</v>
      </c>
      <c r="B105" s="544" t="s">
        <v>419</v>
      </c>
      <c r="C105" s="571">
        <v>0</v>
      </c>
      <c r="D105" s="572">
        <v>0</v>
      </c>
      <c r="E105" s="572">
        <v>0</v>
      </c>
      <c r="F105" s="572">
        <v>0</v>
      </c>
      <c r="G105" s="388">
        <v>0</v>
      </c>
      <c r="H105" s="389">
        <f t="shared" ref="H105:H119" si="24">D105+E105-F105+G105</f>
        <v>0</v>
      </c>
    </row>
    <row r="106" spans="1:8" x14ac:dyDescent="0.25">
      <c r="A106" s="546" t="s">
        <v>371</v>
      </c>
      <c r="B106" s="547" t="s">
        <v>420</v>
      </c>
      <c r="C106" s="562">
        <v>0</v>
      </c>
      <c r="D106" s="572">
        <v>0</v>
      </c>
      <c r="E106" s="572">
        <v>0</v>
      </c>
      <c r="F106" s="412">
        <v>0</v>
      </c>
      <c r="G106" s="372">
        <v>0</v>
      </c>
      <c r="H106" s="373">
        <f t="shared" si="24"/>
        <v>0</v>
      </c>
    </row>
    <row r="107" spans="1:8" x14ac:dyDescent="0.25">
      <c r="A107" s="546" t="s">
        <v>373</v>
      </c>
      <c r="B107" s="547" t="s">
        <v>421</v>
      </c>
      <c r="C107" s="562">
        <v>0</v>
      </c>
      <c r="D107" s="572">
        <v>0</v>
      </c>
      <c r="E107" s="572">
        <v>0</v>
      </c>
      <c r="F107" s="412">
        <v>0</v>
      </c>
      <c r="G107" s="372">
        <v>0</v>
      </c>
      <c r="H107" s="373">
        <f t="shared" si="24"/>
        <v>0</v>
      </c>
    </row>
    <row r="108" spans="1:8" x14ac:dyDescent="0.25">
      <c r="A108" s="546" t="s">
        <v>375</v>
      </c>
      <c r="B108" s="547" t="s">
        <v>422</v>
      </c>
      <c r="C108" s="562">
        <v>0</v>
      </c>
      <c r="D108" s="572">
        <v>0</v>
      </c>
      <c r="E108" s="572">
        <v>0</v>
      </c>
      <c r="F108" s="412">
        <v>0</v>
      </c>
      <c r="G108" s="372">
        <v>0</v>
      </c>
      <c r="H108" s="373">
        <f t="shared" si="24"/>
        <v>0</v>
      </c>
    </row>
    <row r="109" spans="1:8" x14ac:dyDescent="0.25">
      <c r="A109" s="546" t="s">
        <v>378</v>
      </c>
      <c r="B109" s="547" t="s">
        <v>423</v>
      </c>
      <c r="C109" s="374">
        <v>0</v>
      </c>
      <c r="D109" s="572">
        <v>0</v>
      </c>
      <c r="E109" s="572">
        <v>0</v>
      </c>
      <c r="F109" s="372">
        <v>0</v>
      </c>
      <c r="G109" s="372">
        <v>0</v>
      </c>
      <c r="H109" s="373">
        <f t="shared" si="24"/>
        <v>0</v>
      </c>
    </row>
    <row r="110" spans="1:8" x14ac:dyDescent="0.25">
      <c r="A110" s="546" t="s">
        <v>380</v>
      </c>
      <c r="B110" s="547" t="s">
        <v>424</v>
      </c>
      <c r="C110" s="374">
        <v>0</v>
      </c>
      <c r="D110" s="572">
        <v>0</v>
      </c>
      <c r="E110" s="572">
        <v>0</v>
      </c>
      <c r="F110" s="372">
        <v>0</v>
      </c>
      <c r="G110" s="372">
        <v>0</v>
      </c>
      <c r="H110" s="373">
        <f t="shared" si="24"/>
        <v>0</v>
      </c>
    </row>
    <row r="111" spans="1:8" x14ac:dyDescent="0.25">
      <c r="A111" s="546" t="s">
        <v>382</v>
      </c>
      <c r="B111" s="547" t="s">
        <v>425</v>
      </c>
      <c r="C111" s="374">
        <v>0</v>
      </c>
      <c r="D111" s="572">
        <v>0</v>
      </c>
      <c r="E111" s="572">
        <v>0</v>
      </c>
      <c r="F111" s="372">
        <v>0</v>
      </c>
      <c r="G111" s="372">
        <v>0</v>
      </c>
      <c r="H111" s="373">
        <f t="shared" si="24"/>
        <v>0</v>
      </c>
    </row>
    <row r="112" spans="1:8" ht="24.75" customHeight="1" x14ac:dyDescent="0.25">
      <c r="A112" s="546" t="s">
        <v>384</v>
      </c>
      <c r="B112" s="547" t="s">
        <v>426</v>
      </c>
      <c r="C112" s="374">
        <v>0</v>
      </c>
      <c r="D112" s="572">
        <v>0</v>
      </c>
      <c r="E112" s="572">
        <v>0</v>
      </c>
      <c r="F112" s="372">
        <v>0</v>
      </c>
      <c r="G112" s="372">
        <v>0</v>
      </c>
      <c r="H112" s="373">
        <f t="shared" si="24"/>
        <v>0</v>
      </c>
    </row>
    <row r="113" spans="1:8" ht="47.25" customHeight="1" x14ac:dyDescent="0.25">
      <c r="A113" s="546" t="s">
        <v>386</v>
      </c>
      <c r="B113" s="569" t="s">
        <v>427</v>
      </c>
      <c r="C113" s="562">
        <v>0</v>
      </c>
      <c r="D113" s="572">
        <v>0</v>
      </c>
      <c r="E113" s="572">
        <v>0</v>
      </c>
      <c r="F113" s="412">
        <v>0</v>
      </c>
      <c r="G113" s="372">
        <v>0</v>
      </c>
      <c r="H113" s="373">
        <f t="shared" si="24"/>
        <v>0</v>
      </c>
    </row>
    <row r="114" spans="1:8" ht="25.5" customHeight="1" x14ac:dyDescent="0.25">
      <c r="A114" s="546" t="s">
        <v>388</v>
      </c>
      <c r="B114" s="547" t="s">
        <v>428</v>
      </c>
      <c r="C114" s="562">
        <v>0</v>
      </c>
      <c r="D114" s="572">
        <v>0</v>
      </c>
      <c r="E114" s="572">
        <v>0</v>
      </c>
      <c r="F114" s="372">
        <v>0</v>
      </c>
      <c r="G114" s="372">
        <v>0</v>
      </c>
      <c r="H114" s="373">
        <f t="shared" si="24"/>
        <v>0</v>
      </c>
    </row>
    <row r="115" spans="1:8" ht="44.25" customHeight="1" x14ac:dyDescent="0.25">
      <c r="A115" s="546" t="s">
        <v>429</v>
      </c>
      <c r="B115" s="569" t="s">
        <v>430</v>
      </c>
      <c r="C115" s="562">
        <v>0</v>
      </c>
      <c r="D115" s="572">
        <v>0</v>
      </c>
      <c r="E115" s="572">
        <v>0</v>
      </c>
      <c r="F115" s="412">
        <v>0</v>
      </c>
      <c r="G115" s="372">
        <v>0</v>
      </c>
      <c r="H115" s="373">
        <f t="shared" si="24"/>
        <v>0</v>
      </c>
    </row>
    <row r="116" spans="1:8" ht="44.25" customHeight="1" x14ac:dyDescent="0.25">
      <c r="A116" s="546" t="s">
        <v>431</v>
      </c>
      <c r="B116" s="569" t="s">
        <v>432</v>
      </c>
      <c r="C116" s="562">
        <v>0</v>
      </c>
      <c r="D116" s="572">
        <v>0</v>
      </c>
      <c r="E116" s="572">
        <v>0</v>
      </c>
      <c r="F116" s="412">
        <v>0</v>
      </c>
      <c r="G116" s="372">
        <v>0</v>
      </c>
      <c r="H116" s="373">
        <f t="shared" si="24"/>
        <v>0</v>
      </c>
    </row>
    <row r="117" spans="1:8" x14ac:dyDescent="0.25">
      <c r="A117" s="546" t="s">
        <v>433</v>
      </c>
      <c r="B117" s="547" t="s">
        <v>434</v>
      </c>
      <c r="C117" s="374">
        <v>0</v>
      </c>
      <c r="D117" s="572">
        <v>0</v>
      </c>
      <c r="E117" s="572">
        <v>0</v>
      </c>
      <c r="F117" s="372">
        <v>0</v>
      </c>
      <c r="G117" s="372">
        <v>0</v>
      </c>
      <c r="H117" s="373">
        <f t="shared" si="24"/>
        <v>0</v>
      </c>
    </row>
    <row r="118" spans="1:8" x14ac:dyDescent="0.25">
      <c r="A118" s="546" t="s">
        <v>435</v>
      </c>
      <c r="B118" s="547" t="s">
        <v>436</v>
      </c>
      <c r="C118" s="562">
        <v>0</v>
      </c>
      <c r="D118" s="572">
        <v>0</v>
      </c>
      <c r="E118" s="572">
        <v>0</v>
      </c>
      <c r="F118" s="412">
        <v>0</v>
      </c>
      <c r="G118" s="372">
        <v>0</v>
      </c>
      <c r="H118" s="373">
        <f t="shared" si="24"/>
        <v>0</v>
      </c>
    </row>
    <row r="119" spans="1:8" ht="15" customHeight="1" thickBot="1" x14ac:dyDescent="0.3">
      <c r="A119" s="550" t="s">
        <v>437</v>
      </c>
      <c r="B119" s="563" t="s">
        <v>452</v>
      </c>
      <c r="C119" s="395">
        <v>0</v>
      </c>
      <c r="D119" s="572">
        <v>0</v>
      </c>
      <c r="E119" s="572">
        <v>0</v>
      </c>
      <c r="F119" s="416">
        <v>0</v>
      </c>
      <c r="G119" s="394">
        <v>0</v>
      </c>
      <c r="H119" s="378">
        <f t="shared" si="24"/>
        <v>0</v>
      </c>
    </row>
    <row r="120" spans="1:8" ht="15" customHeight="1" thickBot="1" x14ac:dyDescent="0.3">
      <c r="A120" s="553" t="s">
        <v>439</v>
      </c>
      <c r="B120" s="554" t="s">
        <v>440</v>
      </c>
      <c r="C120" s="383">
        <f t="shared" ref="C120:H120" si="25">C94+C104+C112+C113+C114+C115+C116+C117+C118+C119</f>
        <v>0</v>
      </c>
      <c r="D120" s="381">
        <f t="shared" si="25"/>
        <v>0</v>
      </c>
      <c r="E120" s="381">
        <f t="shared" si="25"/>
        <v>0</v>
      </c>
      <c r="F120" s="381">
        <f t="shared" si="25"/>
        <v>0</v>
      </c>
      <c r="G120" s="381">
        <f t="shared" si="25"/>
        <v>0</v>
      </c>
      <c r="H120" s="382">
        <f t="shared" si="25"/>
        <v>0</v>
      </c>
    </row>
    <row r="121" spans="1:8" x14ac:dyDescent="0.25">
      <c r="A121" s="573"/>
      <c r="B121" s="573"/>
      <c r="C121" s="573"/>
      <c r="D121" s="573"/>
      <c r="E121" s="573"/>
      <c r="F121" s="573"/>
      <c r="G121" s="573"/>
      <c r="H121" s="542"/>
    </row>
    <row r="122" spans="1:8" x14ac:dyDescent="0.25">
      <c r="A122" s="573"/>
      <c r="B122" s="573"/>
      <c r="C122" s="573"/>
      <c r="D122" s="573"/>
      <c r="E122" s="573"/>
      <c r="F122" s="573"/>
      <c r="G122" s="573"/>
      <c r="H122" s="542"/>
    </row>
    <row r="123" spans="1:8" x14ac:dyDescent="0.25">
      <c r="A123" s="573"/>
      <c r="B123" s="573"/>
      <c r="C123" s="573"/>
      <c r="D123" s="573"/>
      <c r="E123" s="573"/>
      <c r="F123" s="573"/>
      <c r="G123" s="573"/>
      <c r="H123" s="542"/>
    </row>
  </sheetData>
  <mergeCells count="29">
    <mergeCell ref="A93:B93"/>
    <mergeCell ref="J45:J47"/>
    <mergeCell ref="J4:J5"/>
    <mergeCell ref="J35:J36"/>
    <mergeCell ref="A54:B54"/>
    <mergeCell ref="A85:H85"/>
    <mergeCell ref="A4:A5"/>
    <mergeCell ref="B83:B84"/>
    <mergeCell ref="A83:A84"/>
    <mergeCell ref="B44:B45"/>
    <mergeCell ref="A44:A45"/>
    <mergeCell ref="B4:B5"/>
    <mergeCell ref="C83:H83"/>
    <mergeCell ref="C4:E4"/>
    <mergeCell ref="C44:F44"/>
    <mergeCell ref="F4:H4"/>
    <mergeCell ref="L46:M46"/>
    <mergeCell ref="K45:P45"/>
    <mergeCell ref="I13:P13"/>
    <mergeCell ref="I35:I36"/>
    <mergeCell ref="I4:I5"/>
    <mergeCell ref="K4:M4"/>
    <mergeCell ref="I45:I47"/>
    <mergeCell ref="K35:M35"/>
    <mergeCell ref="N46:O46"/>
    <mergeCell ref="N35:P35"/>
    <mergeCell ref="N4:P4"/>
    <mergeCell ref="P46:P47"/>
    <mergeCell ref="K46:K47"/>
  </mergeCells>
  <pageMargins left="0.7" right="0.7" top="0.75" bottom="0.75" header="0.3" footer="0.3"/>
  <pageSetup scale="80"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V72"/>
  <sheetViews>
    <sheetView topLeftCell="A28" zoomScaleNormal="100" workbookViewId="0">
      <selection activeCell="D18" sqref="D17:D18"/>
    </sheetView>
  </sheetViews>
  <sheetFormatPr defaultColWidth="9.140625" defaultRowHeight="15" x14ac:dyDescent="0.25"/>
  <cols>
    <col min="1" max="1" width="7.140625" style="164" customWidth="1"/>
    <col min="2" max="2" width="18.42578125" style="1" customWidth="1"/>
    <col min="3" max="3" width="12.42578125" style="1" customWidth="1"/>
    <col min="4" max="4" width="12.5703125" style="1" customWidth="1"/>
    <col min="5" max="5" width="11.5703125" style="1" customWidth="1"/>
    <col min="6" max="6" width="13.5703125" style="1" customWidth="1"/>
    <col min="7" max="7" width="11.28515625" style="1" customWidth="1"/>
    <col min="8" max="8" width="11.7109375" style="1" customWidth="1"/>
    <col min="9" max="9" width="2.7109375" style="1" customWidth="1"/>
    <col min="10" max="10" width="2.140625" style="1" customWidth="1"/>
    <col min="11" max="11" width="11.7109375" style="1" customWidth="1"/>
    <col min="12" max="12" width="12.7109375" style="1" customWidth="1"/>
    <col min="13" max="13" width="5.85546875" style="1" customWidth="1"/>
    <col min="14" max="14" width="4.42578125" style="1" customWidth="1"/>
    <col min="15" max="15" width="3.5703125" style="1" customWidth="1"/>
    <col min="16" max="16" width="12.5703125" style="1" customWidth="1"/>
    <col min="17" max="17" width="2.85546875" style="1" customWidth="1"/>
    <col min="18" max="18" width="3.42578125" style="1" customWidth="1"/>
    <col min="19" max="19" width="3" style="1" customWidth="1"/>
    <col min="20" max="20" width="7.85546875" style="1" customWidth="1"/>
    <col min="21" max="21" width="2.7109375" style="1" customWidth="1"/>
    <col min="22" max="22" width="13.42578125" style="1" customWidth="1"/>
    <col min="23" max="24" width="9.140625" style="1" customWidth="1"/>
    <col min="25" max="16384" width="9.140625" style="1"/>
  </cols>
  <sheetData>
    <row r="1" spans="1:22" ht="15" customHeight="1" x14ac:dyDescent="0.25">
      <c r="A1" s="73"/>
      <c r="B1" s="40"/>
      <c r="C1" s="1336"/>
      <c r="D1" s="1336"/>
      <c r="E1" s="47"/>
      <c r="F1" s="1336"/>
      <c r="G1" s="1336"/>
      <c r="H1" s="1336"/>
      <c r="I1" s="1336"/>
      <c r="J1" s="47"/>
      <c r="K1" s="47"/>
      <c r="L1" s="47"/>
      <c r="M1" s="47"/>
      <c r="N1" s="47"/>
      <c r="O1" s="47"/>
      <c r="P1" s="47"/>
      <c r="Q1" s="47"/>
      <c r="R1" s="47"/>
      <c r="S1" s="47"/>
      <c r="T1" s="47"/>
      <c r="U1" s="47"/>
      <c r="V1" s="38"/>
    </row>
    <row r="2" spans="1:22" x14ac:dyDescent="0.25">
      <c r="A2" s="73"/>
      <c r="B2" s="40" t="s">
        <v>453</v>
      </c>
      <c r="C2" s="1218"/>
      <c r="D2" s="1218"/>
      <c r="E2" s="47"/>
      <c r="F2" s="1218"/>
      <c r="G2" s="1218"/>
      <c r="H2" s="1218"/>
      <c r="I2" s="1218"/>
      <c r="J2" s="47"/>
      <c r="K2" s="47"/>
      <c r="L2" s="47"/>
      <c r="M2" s="47"/>
      <c r="N2" s="47"/>
      <c r="O2" s="47"/>
      <c r="P2" s="47"/>
      <c r="Q2" s="47"/>
      <c r="R2" s="47"/>
      <c r="S2" s="47"/>
      <c r="T2" s="47"/>
      <c r="U2" s="47"/>
      <c r="V2" s="38"/>
    </row>
    <row r="3" spans="1:22" x14ac:dyDescent="0.25">
      <c r="A3" s="73"/>
      <c r="B3" s="47"/>
      <c r="C3" s="47"/>
      <c r="D3" s="47"/>
      <c r="E3" s="47"/>
      <c r="F3" s="47"/>
      <c r="G3" s="47"/>
      <c r="H3" s="47"/>
      <c r="I3" s="47"/>
      <c r="J3" s="47"/>
      <c r="K3" s="47"/>
      <c r="L3" s="47"/>
      <c r="M3" s="47"/>
      <c r="N3" s="47"/>
      <c r="O3" s="47"/>
      <c r="P3" s="47"/>
      <c r="Q3" s="47"/>
      <c r="R3" s="47"/>
      <c r="S3" s="47"/>
      <c r="T3" s="47"/>
      <c r="U3" s="47"/>
      <c r="V3" s="38"/>
    </row>
    <row r="4" spans="1:22" x14ac:dyDescent="0.25">
      <c r="A4" s="73"/>
      <c r="B4" s="40" t="s">
        <v>392</v>
      </c>
      <c r="C4" s="47"/>
      <c r="D4" s="47"/>
      <c r="E4" s="47"/>
      <c r="F4" s="47"/>
      <c r="G4" s="47"/>
      <c r="H4" s="47"/>
      <c r="I4" s="47"/>
      <c r="J4" s="47"/>
      <c r="K4" s="47"/>
      <c r="L4" s="47"/>
      <c r="M4" s="47"/>
      <c r="N4" s="47"/>
      <c r="O4" s="47"/>
      <c r="P4" s="47"/>
      <c r="Q4" s="47"/>
      <c r="R4" s="47"/>
      <c r="S4" s="47"/>
      <c r="T4" s="47"/>
      <c r="U4" s="47"/>
      <c r="V4" s="38"/>
    </row>
    <row r="5" spans="1:22" x14ac:dyDescent="0.25">
      <c r="A5" s="73"/>
      <c r="B5" s="47"/>
      <c r="C5" s="47"/>
      <c r="D5" s="47"/>
      <c r="E5" s="47"/>
      <c r="F5" s="47"/>
      <c r="G5" s="47"/>
      <c r="H5" s="47"/>
      <c r="I5" s="47"/>
      <c r="J5" s="47"/>
      <c r="K5" s="47"/>
      <c r="L5" s="47"/>
      <c r="M5" s="47"/>
      <c r="N5" s="47"/>
      <c r="O5" s="47"/>
      <c r="P5" s="47"/>
      <c r="Q5" s="47"/>
      <c r="R5" s="47"/>
      <c r="S5" s="47"/>
      <c r="T5" s="47"/>
      <c r="U5" s="47"/>
      <c r="V5" s="38"/>
    </row>
    <row r="6" spans="1:22" ht="15" customHeight="1" thickBot="1" x14ac:dyDescent="0.3">
      <c r="A6" s="73"/>
      <c r="B6" s="47"/>
      <c r="C6" s="47"/>
      <c r="D6" s="47"/>
      <c r="E6" s="47"/>
      <c r="F6" s="47"/>
      <c r="G6" s="47"/>
      <c r="H6" s="47"/>
      <c r="I6" s="47"/>
      <c r="J6" s="47"/>
      <c r="K6" s="47"/>
      <c r="L6" s="47"/>
      <c r="M6" s="47"/>
      <c r="N6" s="47"/>
      <c r="O6" s="47"/>
      <c r="P6" s="47"/>
      <c r="Q6" s="47"/>
      <c r="R6" s="47"/>
      <c r="S6" s="47"/>
      <c r="T6" s="47"/>
      <c r="U6" s="47"/>
      <c r="V6" s="38"/>
    </row>
    <row r="7" spans="1:22" ht="22.5" customHeight="1" x14ac:dyDescent="0.25">
      <c r="A7" s="1334" t="s">
        <v>26</v>
      </c>
      <c r="B7" s="1323" t="s">
        <v>454</v>
      </c>
      <c r="C7" s="1329" t="s">
        <v>455</v>
      </c>
      <c r="D7" s="1233"/>
      <c r="E7" s="1234"/>
      <c r="F7" s="1322" t="s">
        <v>30</v>
      </c>
      <c r="G7" s="1233"/>
      <c r="H7" s="1234"/>
      <c r="I7" s="426"/>
      <c r="J7" s="426"/>
      <c r="K7" s="574"/>
      <c r="L7" s="23"/>
      <c r="M7" s="23"/>
      <c r="N7" s="23"/>
      <c r="O7" s="20"/>
      <c r="P7" s="20"/>
      <c r="Q7" s="26"/>
      <c r="R7" s="26"/>
      <c r="S7" s="26"/>
      <c r="T7" s="26"/>
      <c r="U7" s="47"/>
      <c r="V7" s="38"/>
    </row>
    <row r="8" spans="1:22" ht="63" customHeight="1" thickBot="1" x14ac:dyDescent="0.3">
      <c r="A8" s="1250"/>
      <c r="B8" s="1254"/>
      <c r="C8" s="575" t="s">
        <v>456</v>
      </c>
      <c r="D8" s="430" t="s">
        <v>457</v>
      </c>
      <c r="E8" s="576" t="s">
        <v>397</v>
      </c>
      <c r="F8" s="577" t="s">
        <v>456</v>
      </c>
      <c r="G8" s="430" t="s">
        <v>457</v>
      </c>
      <c r="H8" s="576" t="s">
        <v>458</v>
      </c>
      <c r="I8" s="426"/>
      <c r="J8" s="426"/>
      <c r="K8" s="574"/>
      <c r="L8" s="23"/>
      <c r="M8" s="23"/>
      <c r="N8" s="23"/>
      <c r="O8" s="20"/>
      <c r="P8" s="20"/>
      <c r="Q8" s="26"/>
      <c r="R8" s="26"/>
      <c r="S8" s="26"/>
      <c r="T8" s="26"/>
      <c r="U8" s="47"/>
      <c r="V8" s="38"/>
    </row>
    <row r="9" spans="1:22" ht="15" customHeight="1" thickBot="1" x14ac:dyDescent="0.3">
      <c r="A9" s="578" t="s">
        <v>156</v>
      </c>
      <c r="B9" s="579" t="s">
        <v>459</v>
      </c>
      <c r="C9" s="515">
        <f>V25</f>
        <v>0</v>
      </c>
      <c r="D9" s="516">
        <f>J47</f>
        <v>0</v>
      </c>
      <c r="E9" s="517">
        <f>C9-D9</f>
        <v>0</v>
      </c>
      <c r="F9" s="518">
        <f>D25</f>
        <v>0</v>
      </c>
      <c r="G9" s="516">
        <f>D47</f>
        <v>0</v>
      </c>
      <c r="H9" s="517">
        <f>F9-G9</f>
        <v>0</v>
      </c>
      <c r="I9" s="426"/>
      <c r="J9" s="426"/>
      <c r="K9" s="574"/>
      <c r="L9" s="23"/>
      <c r="M9" s="23"/>
      <c r="N9" s="23"/>
      <c r="O9" s="20"/>
      <c r="P9" s="20"/>
      <c r="Q9" s="26"/>
      <c r="R9" s="26"/>
      <c r="S9" s="26"/>
      <c r="T9" s="26"/>
      <c r="U9" s="47"/>
      <c r="V9" s="38"/>
    </row>
    <row r="10" spans="1:22" ht="15" customHeight="1" thickBot="1" x14ac:dyDescent="0.3">
      <c r="A10" s="503" t="s">
        <v>182</v>
      </c>
      <c r="B10" s="625" t="s">
        <v>460</v>
      </c>
      <c r="C10" s="380">
        <f t="shared" ref="C10:H10" si="0">C11+C14</f>
        <v>164719.9800000001</v>
      </c>
      <c r="D10" s="381">
        <f t="shared" si="0"/>
        <v>0</v>
      </c>
      <c r="E10" s="382">
        <f t="shared" si="0"/>
        <v>164719.9800000001</v>
      </c>
      <c r="F10" s="383">
        <f t="shared" si="0"/>
        <v>210158.43</v>
      </c>
      <c r="G10" s="381">
        <f t="shared" si="0"/>
        <v>0</v>
      </c>
      <c r="H10" s="382">
        <f t="shared" si="0"/>
        <v>210158.43</v>
      </c>
      <c r="I10" s="426"/>
      <c r="J10" s="426"/>
      <c r="K10" s="574"/>
      <c r="L10" s="23"/>
      <c r="M10" s="23"/>
      <c r="N10" s="23"/>
      <c r="O10" s="20"/>
      <c r="P10" s="20"/>
      <c r="Q10" s="26"/>
      <c r="R10" s="26"/>
      <c r="S10" s="26"/>
      <c r="T10" s="26"/>
      <c r="U10" s="47"/>
      <c r="V10" s="38"/>
    </row>
    <row r="11" spans="1:22" x14ac:dyDescent="0.25">
      <c r="A11" s="580" t="s">
        <v>234</v>
      </c>
      <c r="B11" s="626" t="s">
        <v>461</v>
      </c>
      <c r="C11" s="387">
        <f t="shared" ref="C11:C20" si="1">V27</f>
        <v>0</v>
      </c>
      <c r="D11" s="388">
        <f t="shared" ref="D11:D20" si="2">J49</f>
        <v>0</v>
      </c>
      <c r="E11" s="389">
        <f t="shared" ref="E11:E20" si="3">C11-D11</f>
        <v>0</v>
      </c>
      <c r="F11" s="390">
        <f t="shared" ref="F11:F20" si="4">D27</f>
        <v>0</v>
      </c>
      <c r="G11" s="388">
        <f t="shared" ref="G11:G20" si="5">D49</f>
        <v>0</v>
      </c>
      <c r="H11" s="389">
        <f t="shared" ref="H11:H20" si="6">F11-G11</f>
        <v>0</v>
      </c>
      <c r="I11" s="426"/>
      <c r="J11" s="426"/>
      <c r="K11" s="574"/>
      <c r="L11" s="23"/>
      <c r="M11" s="23"/>
      <c r="N11" s="23"/>
      <c r="O11" s="20"/>
      <c r="P11" s="20"/>
      <c r="Q11" s="26"/>
      <c r="R11" s="26"/>
      <c r="S11" s="26"/>
      <c r="T11" s="26"/>
      <c r="U11" s="47"/>
      <c r="V11" s="38"/>
    </row>
    <row r="12" spans="1:22" x14ac:dyDescent="0.25">
      <c r="A12" s="498" t="s">
        <v>256</v>
      </c>
      <c r="B12" s="586" t="s">
        <v>462</v>
      </c>
      <c r="C12" s="581">
        <f t="shared" si="1"/>
        <v>0</v>
      </c>
      <c r="D12" s="582">
        <f t="shared" si="2"/>
        <v>0</v>
      </c>
      <c r="E12" s="373">
        <f t="shared" si="3"/>
        <v>0</v>
      </c>
      <c r="F12" s="374">
        <f t="shared" si="4"/>
        <v>0</v>
      </c>
      <c r="G12" s="372">
        <f t="shared" si="5"/>
        <v>0</v>
      </c>
      <c r="H12" s="373">
        <f t="shared" si="6"/>
        <v>0</v>
      </c>
      <c r="I12" s="426"/>
      <c r="J12" s="426"/>
      <c r="K12" s="574"/>
      <c r="L12" s="23"/>
      <c r="M12" s="23"/>
      <c r="N12" s="23"/>
      <c r="O12" s="20"/>
      <c r="P12" s="20"/>
      <c r="Q12" s="26"/>
      <c r="R12" s="26"/>
      <c r="S12" s="26"/>
      <c r="T12" s="26"/>
      <c r="U12" s="47"/>
      <c r="V12" s="38"/>
    </row>
    <row r="13" spans="1:22" x14ac:dyDescent="0.25">
      <c r="A13" s="501" t="s">
        <v>275</v>
      </c>
      <c r="B13" s="587" t="s">
        <v>462</v>
      </c>
      <c r="C13" s="393">
        <f t="shared" si="1"/>
        <v>0</v>
      </c>
      <c r="D13" s="394">
        <f t="shared" si="2"/>
        <v>0</v>
      </c>
      <c r="E13" s="378">
        <f t="shared" si="3"/>
        <v>0</v>
      </c>
      <c r="F13" s="395">
        <f t="shared" si="4"/>
        <v>0</v>
      </c>
      <c r="G13" s="394">
        <f t="shared" si="5"/>
        <v>0</v>
      </c>
      <c r="H13" s="378">
        <f t="shared" si="6"/>
        <v>0</v>
      </c>
      <c r="I13" s="426"/>
      <c r="J13" s="426"/>
      <c r="K13" s="426"/>
      <c r="L13" s="47"/>
      <c r="M13" s="47"/>
      <c r="N13" s="47"/>
      <c r="O13" s="47"/>
      <c r="P13" s="19"/>
      <c r="Q13" s="19"/>
      <c r="R13" s="19"/>
      <c r="S13" s="19"/>
      <c r="T13" s="19"/>
      <c r="U13" s="19"/>
      <c r="V13" s="38"/>
    </row>
    <row r="14" spans="1:22" x14ac:dyDescent="0.25">
      <c r="A14" s="498" t="s">
        <v>347</v>
      </c>
      <c r="B14" s="586" t="s">
        <v>463</v>
      </c>
      <c r="C14" s="581">
        <f t="shared" si="1"/>
        <v>164719.9800000001</v>
      </c>
      <c r="D14" s="582">
        <f t="shared" si="2"/>
        <v>0</v>
      </c>
      <c r="E14" s="373">
        <f t="shared" si="3"/>
        <v>164719.9800000001</v>
      </c>
      <c r="F14" s="374">
        <f t="shared" si="4"/>
        <v>210158.43</v>
      </c>
      <c r="G14" s="372">
        <f t="shared" si="5"/>
        <v>0</v>
      </c>
      <c r="H14" s="373">
        <f t="shared" si="6"/>
        <v>210158.43</v>
      </c>
      <c r="I14" s="426"/>
      <c r="J14" s="426"/>
      <c r="K14" s="426"/>
      <c r="L14" s="47"/>
      <c r="M14" s="47"/>
      <c r="N14" s="47"/>
      <c r="O14" s="47"/>
      <c r="P14" s="19"/>
      <c r="Q14" s="19"/>
      <c r="R14" s="19"/>
      <c r="S14" s="19"/>
      <c r="T14" s="19"/>
      <c r="U14" s="19"/>
      <c r="V14" s="38"/>
    </row>
    <row r="15" spans="1:22" x14ac:dyDescent="0.25">
      <c r="A15" s="580" t="s">
        <v>349</v>
      </c>
      <c r="B15" s="626" t="s">
        <v>462</v>
      </c>
      <c r="C15" s="583">
        <f t="shared" si="1"/>
        <v>0</v>
      </c>
      <c r="D15" s="584">
        <f t="shared" si="2"/>
        <v>0</v>
      </c>
      <c r="E15" s="389">
        <f t="shared" si="3"/>
        <v>0</v>
      </c>
      <c r="F15" s="585">
        <f t="shared" si="4"/>
        <v>0</v>
      </c>
      <c r="G15" s="584">
        <f t="shared" si="5"/>
        <v>0</v>
      </c>
      <c r="H15" s="389">
        <f t="shared" si="6"/>
        <v>0</v>
      </c>
      <c r="I15" s="426"/>
      <c r="J15" s="426"/>
      <c r="K15" s="574"/>
      <c r="L15" s="23"/>
      <c r="M15" s="23"/>
      <c r="N15" s="23"/>
      <c r="O15" s="20"/>
      <c r="P15" s="20"/>
      <c r="Q15" s="26"/>
      <c r="R15" s="26"/>
      <c r="S15" s="26"/>
      <c r="T15" s="26"/>
      <c r="U15" s="47"/>
      <c r="V15" s="38"/>
    </row>
    <row r="16" spans="1:22" x14ac:dyDescent="0.25">
      <c r="A16" s="498" t="s">
        <v>351</v>
      </c>
      <c r="B16" s="586" t="s">
        <v>462</v>
      </c>
      <c r="C16" s="371">
        <f t="shared" si="1"/>
        <v>0</v>
      </c>
      <c r="D16" s="372">
        <f t="shared" si="2"/>
        <v>0</v>
      </c>
      <c r="E16" s="373">
        <f t="shared" si="3"/>
        <v>0</v>
      </c>
      <c r="F16" s="374">
        <f t="shared" si="4"/>
        <v>0</v>
      </c>
      <c r="G16" s="372">
        <f t="shared" si="5"/>
        <v>0</v>
      </c>
      <c r="H16" s="373">
        <f t="shared" si="6"/>
        <v>0</v>
      </c>
      <c r="I16" s="426"/>
      <c r="J16" s="426"/>
      <c r="K16" s="426"/>
      <c r="L16" s="47"/>
      <c r="M16" s="47"/>
      <c r="N16" s="47"/>
      <c r="O16" s="47"/>
      <c r="P16" s="19"/>
      <c r="Q16" s="19"/>
      <c r="R16" s="19"/>
      <c r="S16" s="19"/>
      <c r="T16" s="19"/>
      <c r="U16" s="19"/>
      <c r="V16" s="38"/>
    </row>
    <row r="17" spans="1:22" x14ac:dyDescent="0.25">
      <c r="A17" s="498" t="s">
        <v>353</v>
      </c>
      <c r="B17" s="586" t="s">
        <v>464</v>
      </c>
      <c r="C17" s="371">
        <f t="shared" si="1"/>
        <v>0</v>
      </c>
      <c r="D17" s="372">
        <f t="shared" si="2"/>
        <v>0</v>
      </c>
      <c r="E17" s="373">
        <f t="shared" si="3"/>
        <v>0</v>
      </c>
      <c r="F17" s="374">
        <f t="shared" si="4"/>
        <v>0</v>
      </c>
      <c r="G17" s="372">
        <f t="shared" si="5"/>
        <v>0</v>
      </c>
      <c r="H17" s="373">
        <f t="shared" si="6"/>
        <v>0</v>
      </c>
      <c r="I17" s="426"/>
      <c r="J17" s="426"/>
      <c r="K17" s="426"/>
      <c r="L17" s="47"/>
      <c r="M17" s="47"/>
      <c r="N17" s="47"/>
      <c r="O17" s="47"/>
      <c r="P17" s="19"/>
      <c r="Q17" s="19"/>
      <c r="R17" s="19"/>
      <c r="S17" s="19"/>
      <c r="T17" s="19"/>
      <c r="U17" s="19"/>
      <c r="V17" s="38"/>
    </row>
    <row r="18" spans="1:22" x14ac:dyDescent="0.25">
      <c r="A18" s="498" t="s">
        <v>355</v>
      </c>
      <c r="B18" s="586" t="s">
        <v>465</v>
      </c>
      <c r="C18" s="371">
        <f t="shared" si="1"/>
        <v>0</v>
      </c>
      <c r="D18" s="372">
        <f t="shared" si="2"/>
        <v>0</v>
      </c>
      <c r="E18" s="373">
        <f t="shared" si="3"/>
        <v>0</v>
      </c>
      <c r="F18" s="374">
        <f t="shared" si="4"/>
        <v>0</v>
      </c>
      <c r="G18" s="372">
        <f t="shared" si="5"/>
        <v>0</v>
      </c>
      <c r="H18" s="373">
        <f t="shared" si="6"/>
        <v>0</v>
      </c>
      <c r="I18" s="426"/>
      <c r="J18" s="426"/>
      <c r="K18" s="426"/>
      <c r="L18" s="47"/>
      <c r="M18" s="47"/>
      <c r="N18" s="47"/>
      <c r="O18" s="47"/>
      <c r="P18" s="47"/>
      <c r="Q18" s="47"/>
      <c r="R18" s="47"/>
      <c r="S18" s="47"/>
      <c r="T18" s="47"/>
      <c r="U18" s="47"/>
      <c r="V18" s="38"/>
    </row>
    <row r="19" spans="1:22" x14ac:dyDescent="0.25">
      <c r="A19" s="498" t="s">
        <v>357</v>
      </c>
      <c r="B19" s="586" t="s">
        <v>466</v>
      </c>
      <c r="C19" s="371">
        <f t="shared" si="1"/>
        <v>0</v>
      </c>
      <c r="D19" s="372">
        <f t="shared" si="2"/>
        <v>0</v>
      </c>
      <c r="E19" s="373">
        <f t="shared" si="3"/>
        <v>0</v>
      </c>
      <c r="F19" s="374">
        <f t="shared" si="4"/>
        <v>312.3</v>
      </c>
      <c r="G19" s="372">
        <f t="shared" si="5"/>
        <v>0</v>
      </c>
      <c r="H19" s="373">
        <f t="shared" si="6"/>
        <v>312.3</v>
      </c>
      <c r="I19" s="426"/>
      <c r="J19" s="426"/>
      <c r="K19" s="426"/>
      <c r="L19" s="47"/>
      <c r="M19" s="47"/>
      <c r="N19" s="47"/>
      <c r="O19" s="47"/>
      <c r="P19" s="47"/>
      <c r="Q19" s="47"/>
      <c r="R19" s="47"/>
      <c r="S19" s="47"/>
      <c r="T19" s="47"/>
      <c r="U19" s="47"/>
      <c r="V19" s="38"/>
    </row>
    <row r="20" spans="1:22" ht="15" customHeight="1" thickBot="1" x14ac:dyDescent="0.3">
      <c r="A20" s="501" t="s">
        <v>359</v>
      </c>
      <c r="B20" s="587" t="s">
        <v>467</v>
      </c>
      <c r="C20" s="588">
        <f t="shared" si="1"/>
        <v>0</v>
      </c>
      <c r="D20" s="394">
        <f t="shared" si="2"/>
        <v>0</v>
      </c>
      <c r="E20" s="378">
        <f t="shared" si="3"/>
        <v>0</v>
      </c>
      <c r="F20" s="589">
        <f t="shared" si="4"/>
        <v>0</v>
      </c>
      <c r="G20" s="394">
        <f t="shared" si="5"/>
        <v>0</v>
      </c>
      <c r="H20" s="378">
        <f t="shared" si="6"/>
        <v>0</v>
      </c>
      <c r="I20" s="426"/>
      <c r="J20" s="426"/>
      <c r="K20" s="574"/>
      <c r="L20" s="23"/>
      <c r="M20" s="23"/>
      <c r="N20" s="23"/>
      <c r="O20" s="20"/>
      <c r="P20" s="20"/>
      <c r="Q20" s="26"/>
      <c r="R20" s="26"/>
      <c r="S20" s="26"/>
      <c r="T20" s="26"/>
      <c r="U20" s="47"/>
      <c r="V20" s="38"/>
    </row>
    <row r="21" spans="1:22" ht="15" customHeight="1" thickBot="1" x14ac:dyDescent="0.3">
      <c r="A21" s="503" t="s">
        <v>361</v>
      </c>
      <c r="B21" s="590" t="s">
        <v>130</v>
      </c>
      <c r="C21" s="380">
        <f t="shared" ref="C21:H21" si="7">C9+C10+C17+C18+C19+C20</f>
        <v>164719.9800000001</v>
      </c>
      <c r="D21" s="381">
        <f t="shared" si="7"/>
        <v>0</v>
      </c>
      <c r="E21" s="382">
        <f t="shared" si="7"/>
        <v>164719.9800000001</v>
      </c>
      <c r="F21" s="383">
        <f t="shared" si="7"/>
        <v>210470.72999999998</v>
      </c>
      <c r="G21" s="381">
        <f t="shared" si="7"/>
        <v>0</v>
      </c>
      <c r="H21" s="382">
        <f t="shared" si="7"/>
        <v>210470.72999999998</v>
      </c>
      <c r="I21" s="426"/>
      <c r="J21" s="426"/>
      <c r="K21" s="574"/>
      <c r="L21" s="23"/>
      <c r="M21" s="23"/>
      <c r="N21" s="23"/>
      <c r="O21" s="20"/>
      <c r="P21" s="20"/>
      <c r="Q21" s="26"/>
      <c r="R21" s="26"/>
      <c r="S21" s="26"/>
      <c r="T21" s="26"/>
      <c r="U21" s="47"/>
      <c r="V21" s="38"/>
    </row>
    <row r="22" spans="1:22" ht="15" customHeight="1" thickBot="1" x14ac:dyDescent="0.3">
      <c r="A22" s="591"/>
      <c r="B22" s="578"/>
      <c r="C22" s="592"/>
      <c r="D22" s="592"/>
      <c r="E22" s="592"/>
      <c r="F22" s="592"/>
      <c r="G22" s="592"/>
      <c r="H22" s="592"/>
      <c r="I22" s="592"/>
      <c r="J22" s="592"/>
      <c r="K22" s="592"/>
      <c r="L22" s="20"/>
      <c r="M22" s="20"/>
      <c r="N22" s="20"/>
      <c r="O22" s="20"/>
      <c r="P22" s="20"/>
      <c r="Q22" s="20"/>
      <c r="R22" s="20"/>
      <c r="S22" s="20"/>
      <c r="T22" s="20"/>
      <c r="U22" s="20"/>
      <c r="V22" s="38"/>
    </row>
    <row r="23" spans="1:22" ht="18.75" customHeight="1" thickBot="1" x14ac:dyDescent="0.3">
      <c r="A23" s="1325" t="s">
        <v>26</v>
      </c>
      <c r="B23" s="1335" t="s">
        <v>468</v>
      </c>
      <c r="C23" s="1340" t="s">
        <v>469</v>
      </c>
      <c r="D23" s="1327" t="s">
        <v>443</v>
      </c>
      <c r="E23" s="1330" t="s">
        <v>470</v>
      </c>
      <c r="F23" s="1315"/>
      <c r="G23" s="1315"/>
      <c r="H23" s="1315"/>
      <c r="I23" s="1315"/>
      <c r="J23" s="1315"/>
      <c r="K23" s="1316"/>
      <c r="L23" s="1337" t="s">
        <v>471</v>
      </c>
      <c r="M23" s="1338"/>
      <c r="N23" s="1338"/>
      <c r="O23" s="1338"/>
      <c r="P23" s="1338"/>
      <c r="Q23" s="1338"/>
      <c r="R23" s="1338"/>
      <c r="S23" s="1338"/>
      <c r="T23" s="1338"/>
      <c r="U23" s="1339"/>
      <c r="V23" s="1332" t="s">
        <v>472</v>
      </c>
    </row>
    <row r="24" spans="1:22" ht="128.25" customHeight="1" thickBot="1" x14ac:dyDescent="0.3">
      <c r="A24" s="1326"/>
      <c r="B24" s="1312"/>
      <c r="C24" s="1264"/>
      <c r="D24" s="1312"/>
      <c r="E24" s="594" t="s">
        <v>473</v>
      </c>
      <c r="F24" s="594" t="s">
        <v>474</v>
      </c>
      <c r="G24" s="594" t="s">
        <v>475</v>
      </c>
      <c r="H24" s="595" t="s">
        <v>476</v>
      </c>
      <c r="I24" s="594" t="s">
        <v>477</v>
      </c>
      <c r="J24" s="595" t="s">
        <v>478</v>
      </c>
      <c r="K24" s="594" t="s">
        <v>479</v>
      </c>
      <c r="L24" s="627" t="s">
        <v>480</v>
      </c>
      <c r="M24" s="627" t="s">
        <v>481</v>
      </c>
      <c r="N24" s="627" t="s">
        <v>475</v>
      </c>
      <c r="O24" s="627" t="s">
        <v>482</v>
      </c>
      <c r="P24" s="627" t="s">
        <v>483</v>
      </c>
      <c r="Q24" s="627" t="s">
        <v>484</v>
      </c>
      <c r="R24" s="627" t="s">
        <v>485</v>
      </c>
      <c r="S24" s="627" t="s">
        <v>486</v>
      </c>
      <c r="T24" s="627" t="s">
        <v>487</v>
      </c>
      <c r="U24" s="628"/>
      <c r="V24" s="1333"/>
    </row>
    <row r="25" spans="1:22" ht="15" customHeight="1" thickBot="1" x14ac:dyDescent="0.3">
      <c r="A25" s="578" t="s">
        <v>156</v>
      </c>
      <c r="B25" s="596" t="s">
        <v>459</v>
      </c>
      <c r="C25" s="518">
        <v>0</v>
      </c>
      <c r="D25" s="516">
        <v>0</v>
      </c>
      <c r="E25" s="516">
        <v>0</v>
      </c>
      <c r="F25" s="516">
        <v>0</v>
      </c>
      <c r="G25" s="516">
        <v>0</v>
      </c>
      <c r="H25" s="516">
        <v>0</v>
      </c>
      <c r="I25" s="516">
        <v>0</v>
      </c>
      <c r="J25" s="516">
        <v>0</v>
      </c>
      <c r="K25" s="516">
        <v>0</v>
      </c>
      <c r="L25" s="516">
        <v>0</v>
      </c>
      <c r="M25" s="516">
        <v>0</v>
      </c>
      <c r="N25" s="516">
        <v>0</v>
      </c>
      <c r="O25" s="516">
        <v>0</v>
      </c>
      <c r="P25" s="516">
        <v>0</v>
      </c>
      <c r="Q25" s="516">
        <v>0</v>
      </c>
      <c r="R25" s="516">
        <v>0</v>
      </c>
      <c r="S25" s="516">
        <v>0</v>
      </c>
      <c r="T25" s="516">
        <v>0</v>
      </c>
      <c r="U25" s="516">
        <v>0</v>
      </c>
      <c r="V25" s="517">
        <f>D25+E25+F25+G25+H25+I25+J25+K25-L25-M25-N25-O25-Q25-P25-R25-S25-T25-U25</f>
        <v>0</v>
      </c>
    </row>
    <row r="26" spans="1:22" ht="15" customHeight="1" thickBot="1" x14ac:dyDescent="0.3">
      <c r="A26" s="503" t="s">
        <v>182</v>
      </c>
      <c r="B26" s="418" t="s">
        <v>460</v>
      </c>
      <c r="C26" s="383">
        <f t="shared" ref="C26:V26" si="8">C27+C30</f>
        <v>210158.63</v>
      </c>
      <c r="D26" s="381">
        <f t="shared" si="8"/>
        <v>210158.43</v>
      </c>
      <c r="E26" s="381">
        <f t="shared" si="8"/>
        <v>873</v>
      </c>
      <c r="F26" s="381">
        <f t="shared" si="8"/>
        <v>279225.42</v>
      </c>
      <c r="G26" s="381">
        <f t="shared" si="8"/>
        <v>105359</v>
      </c>
      <c r="H26" s="381">
        <f t="shared" si="8"/>
        <v>0</v>
      </c>
      <c r="I26" s="381">
        <f t="shared" si="8"/>
        <v>0</v>
      </c>
      <c r="J26" s="381">
        <f t="shared" si="8"/>
        <v>0</v>
      </c>
      <c r="K26" s="381">
        <f t="shared" si="8"/>
        <v>609177.38</v>
      </c>
      <c r="L26" s="381">
        <f t="shared" si="8"/>
        <v>932290.25</v>
      </c>
      <c r="M26" s="381">
        <f t="shared" si="8"/>
        <v>0</v>
      </c>
      <c r="N26" s="381">
        <f t="shared" si="8"/>
        <v>0</v>
      </c>
      <c r="O26" s="381">
        <f t="shared" si="8"/>
        <v>0</v>
      </c>
      <c r="P26" s="381">
        <f t="shared" si="8"/>
        <v>107783</v>
      </c>
      <c r="Q26" s="381">
        <f t="shared" si="8"/>
        <v>0</v>
      </c>
      <c r="R26" s="381">
        <f t="shared" si="8"/>
        <v>0</v>
      </c>
      <c r="S26" s="381">
        <f t="shared" si="8"/>
        <v>0</v>
      </c>
      <c r="T26" s="381">
        <f t="shared" si="8"/>
        <v>0</v>
      </c>
      <c r="U26" s="381">
        <f t="shared" si="8"/>
        <v>0</v>
      </c>
      <c r="V26" s="382">
        <f t="shared" si="8"/>
        <v>164719.9800000001</v>
      </c>
    </row>
    <row r="27" spans="1:22" x14ac:dyDescent="0.25">
      <c r="A27" s="580" t="s">
        <v>234</v>
      </c>
      <c r="B27" s="407" t="s">
        <v>461</v>
      </c>
      <c r="C27" s="390">
        <v>0</v>
      </c>
      <c r="D27" s="388">
        <v>0</v>
      </c>
      <c r="E27" s="388">
        <v>873</v>
      </c>
      <c r="F27" s="388">
        <v>49058.2</v>
      </c>
      <c r="G27" s="388">
        <v>0</v>
      </c>
      <c r="H27" s="388">
        <v>0</v>
      </c>
      <c r="I27" s="388">
        <v>0</v>
      </c>
      <c r="J27" s="388">
        <v>0</v>
      </c>
      <c r="K27" s="388">
        <v>40925.160000000003</v>
      </c>
      <c r="L27" s="632">
        <v>90856.36</v>
      </c>
      <c r="M27" s="632">
        <v>0</v>
      </c>
      <c r="N27" s="632">
        <v>0</v>
      </c>
      <c r="O27" s="632">
        <v>0</v>
      </c>
      <c r="P27" s="632">
        <v>0</v>
      </c>
      <c r="Q27" s="632">
        <v>0</v>
      </c>
      <c r="R27" s="632">
        <v>0</v>
      </c>
      <c r="S27" s="632">
        <v>0</v>
      </c>
      <c r="T27" s="632">
        <v>0</v>
      </c>
      <c r="U27" s="629">
        <v>0</v>
      </c>
      <c r="V27" s="389">
        <f t="shared" ref="V27:V36" si="9">D27+E27+F27+G27+H27+I27+J27+K27-L27-M27-N27-O27-Q27-P27-R27-S27-T27-U27</f>
        <v>0</v>
      </c>
    </row>
    <row r="28" spans="1:22" x14ac:dyDescent="0.25">
      <c r="A28" s="409" t="s">
        <v>256</v>
      </c>
      <c r="B28" s="420" t="s">
        <v>462</v>
      </c>
      <c r="C28" s="374">
        <v>0</v>
      </c>
      <c r="D28" s="372">
        <v>0</v>
      </c>
      <c r="E28" s="372">
        <v>0</v>
      </c>
      <c r="F28" s="372">
        <v>0</v>
      </c>
      <c r="G28" s="372">
        <v>0</v>
      </c>
      <c r="H28" s="372">
        <v>0</v>
      </c>
      <c r="I28" s="372">
        <v>0</v>
      </c>
      <c r="J28" s="372">
        <v>0</v>
      </c>
      <c r="K28" s="372">
        <v>0</v>
      </c>
      <c r="L28" s="452">
        <v>0</v>
      </c>
      <c r="M28" s="452">
        <v>0</v>
      </c>
      <c r="N28" s="452">
        <v>0</v>
      </c>
      <c r="O28" s="452">
        <v>0</v>
      </c>
      <c r="P28" s="452">
        <v>0</v>
      </c>
      <c r="Q28" s="452">
        <v>0</v>
      </c>
      <c r="R28" s="452">
        <v>0</v>
      </c>
      <c r="S28" s="452">
        <v>0</v>
      </c>
      <c r="T28" s="452">
        <v>0</v>
      </c>
      <c r="U28" s="630">
        <v>0</v>
      </c>
      <c r="V28" s="373">
        <f t="shared" si="9"/>
        <v>0</v>
      </c>
    </row>
    <row r="29" spans="1:22" x14ac:dyDescent="0.25">
      <c r="A29" s="498" t="s">
        <v>275</v>
      </c>
      <c r="B29" s="420" t="s">
        <v>462</v>
      </c>
      <c r="C29" s="374">
        <v>0</v>
      </c>
      <c r="D29" s="372">
        <v>0</v>
      </c>
      <c r="E29" s="372">
        <v>0</v>
      </c>
      <c r="F29" s="372">
        <v>0</v>
      </c>
      <c r="G29" s="372">
        <v>0</v>
      </c>
      <c r="H29" s="372">
        <v>0</v>
      </c>
      <c r="I29" s="372">
        <v>0</v>
      </c>
      <c r="J29" s="372">
        <v>0</v>
      </c>
      <c r="K29" s="372">
        <v>0</v>
      </c>
      <c r="L29" s="452">
        <v>0</v>
      </c>
      <c r="M29" s="452">
        <v>0</v>
      </c>
      <c r="N29" s="452">
        <v>0</v>
      </c>
      <c r="O29" s="452">
        <v>0</v>
      </c>
      <c r="P29" s="452">
        <v>0</v>
      </c>
      <c r="Q29" s="452">
        <v>0</v>
      </c>
      <c r="R29" s="452">
        <v>0</v>
      </c>
      <c r="S29" s="452">
        <v>0</v>
      </c>
      <c r="T29" s="452">
        <v>0</v>
      </c>
      <c r="U29" s="630">
        <v>0</v>
      </c>
      <c r="V29" s="373">
        <f t="shared" si="9"/>
        <v>0</v>
      </c>
    </row>
    <row r="30" spans="1:22" x14ac:dyDescent="0.25">
      <c r="A30" s="498" t="s">
        <v>347</v>
      </c>
      <c r="B30" s="420" t="s">
        <v>463</v>
      </c>
      <c r="C30" s="374">
        <v>210158.63</v>
      </c>
      <c r="D30" s="372">
        <v>210158.43</v>
      </c>
      <c r="E30" s="372">
        <v>0</v>
      </c>
      <c r="F30" s="372">
        <v>230167.22</v>
      </c>
      <c r="G30" s="372">
        <v>105359</v>
      </c>
      <c r="H30" s="372">
        <v>0</v>
      </c>
      <c r="I30" s="372">
        <v>0</v>
      </c>
      <c r="J30" s="372">
        <v>0</v>
      </c>
      <c r="K30" s="372">
        <v>568252.22</v>
      </c>
      <c r="L30" s="452">
        <v>841433.89</v>
      </c>
      <c r="M30" s="452">
        <v>0</v>
      </c>
      <c r="N30" s="452">
        <v>0</v>
      </c>
      <c r="O30" s="452">
        <v>0</v>
      </c>
      <c r="P30" s="452">
        <v>107783</v>
      </c>
      <c r="Q30" s="452">
        <v>0</v>
      </c>
      <c r="R30" s="452">
        <v>0</v>
      </c>
      <c r="S30" s="452">
        <v>0</v>
      </c>
      <c r="T30" s="452">
        <v>0</v>
      </c>
      <c r="U30" s="630">
        <v>0</v>
      </c>
      <c r="V30" s="373">
        <f t="shared" si="9"/>
        <v>164719.9800000001</v>
      </c>
    </row>
    <row r="31" spans="1:22" x14ac:dyDescent="0.25">
      <c r="A31" s="409" t="s">
        <v>349</v>
      </c>
      <c r="B31" s="420" t="s">
        <v>462</v>
      </c>
      <c r="C31" s="374">
        <v>0</v>
      </c>
      <c r="D31" s="372">
        <v>0</v>
      </c>
      <c r="E31" s="372">
        <v>0</v>
      </c>
      <c r="F31" s="372">
        <v>0</v>
      </c>
      <c r="G31" s="372">
        <v>0</v>
      </c>
      <c r="H31" s="372">
        <v>0</v>
      </c>
      <c r="I31" s="372">
        <v>0</v>
      </c>
      <c r="J31" s="372">
        <v>0</v>
      </c>
      <c r="K31" s="372">
        <v>0</v>
      </c>
      <c r="L31" s="452">
        <v>0</v>
      </c>
      <c r="M31" s="452">
        <v>0</v>
      </c>
      <c r="N31" s="452">
        <v>0</v>
      </c>
      <c r="O31" s="452">
        <v>0</v>
      </c>
      <c r="P31" s="452">
        <v>0</v>
      </c>
      <c r="Q31" s="452">
        <v>0</v>
      </c>
      <c r="R31" s="452">
        <v>0</v>
      </c>
      <c r="S31" s="452">
        <v>0</v>
      </c>
      <c r="T31" s="452">
        <v>0</v>
      </c>
      <c r="U31" s="630">
        <v>0</v>
      </c>
      <c r="V31" s="373">
        <f t="shared" si="9"/>
        <v>0</v>
      </c>
    </row>
    <row r="32" spans="1:22" x14ac:dyDescent="0.25">
      <c r="A32" s="498" t="s">
        <v>351</v>
      </c>
      <c r="B32" s="420" t="s">
        <v>462</v>
      </c>
      <c r="C32" s="374">
        <v>0</v>
      </c>
      <c r="D32" s="372">
        <v>0</v>
      </c>
      <c r="E32" s="372">
        <v>0</v>
      </c>
      <c r="F32" s="372">
        <v>0</v>
      </c>
      <c r="G32" s="372">
        <v>0</v>
      </c>
      <c r="H32" s="372">
        <v>0</v>
      </c>
      <c r="I32" s="372">
        <v>0</v>
      </c>
      <c r="J32" s="372">
        <v>0</v>
      </c>
      <c r="K32" s="372">
        <v>0</v>
      </c>
      <c r="L32" s="452">
        <v>0</v>
      </c>
      <c r="M32" s="452">
        <v>0</v>
      </c>
      <c r="N32" s="452">
        <v>0</v>
      </c>
      <c r="O32" s="452">
        <v>0</v>
      </c>
      <c r="P32" s="452">
        <v>0</v>
      </c>
      <c r="Q32" s="452">
        <v>0</v>
      </c>
      <c r="R32" s="452">
        <v>0</v>
      </c>
      <c r="S32" s="452">
        <v>0</v>
      </c>
      <c r="T32" s="452">
        <v>0</v>
      </c>
      <c r="U32" s="630">
        <v>0</v>
      </c>
      <c r="V32" s="373">
        <f t="shared" si="9"/>
        <v>0</v>
      </c>
    </row>
    <row r="33" spans="1:22" x14ac:dyDescent="0.25">
      <c r="A33" s="498" t="s">
        <v>353</v>
      </c>
      <c r="B33" s="420" t="s">
        <v>464</v>
      </c>
      <c r="C33" s="374">
        <v>0</v>
      </c>
      <c r="D33" s="372">
        <v>0</v>
      </c>
      <c r="E33" s="372">
        <v>0</v>
      </c>
      <c r="F33" s="372">
        <v>0</v>
      </c>
      <c r="G33" s="372">
        <v>0</v>
      </c>
      <c r="H33" s="372">
        <v>0</v>
      </c>
      <c r="I33" s="372">
        <v>0</v>
      </c>
      <c r="J33" s="372">
        <v>0</v>
      </c>
      <c r="K33" s="372">
        <v>0</v>
      </c>
      <c r="L33" s="452">
        <v>0</v>
      </c>
      <c r="M33" s="452">
        <v>0</v>
      </c>
      <c r="N33" s="452">
        <v>0</v>
      </c>
      <c r="O33" s="452">
        <v>0</v>
      </c>
      <c r="P33" s="452">
        <v>0</v>
      </c>
      <c r="Q33" s="452">
        <v>0</v>
      </c>
      <c r="R33" s="452">
        <v>0</v>
      </c>
      <c r="S33" s="452">
        <v>0</v>
      </c>
      <c r="T33" s="452">
        <v>0</v>
      </c>
      <c r="U33" s="630">
        <v>0</v>
      </c>
      <c r="V33" s="373">
        <f t="shared" si="9"/>
        <v>0</v>
      </c>
    </row>
    <row r="34" spans="1:22" x14ac:dyDescent="0.25">
      <c r="A34" s="498" t="s">
        <v>355</v>
      </c>
      <c r="B34" s="420" t="s">
        <v>465</v>
      </c>
      <c r="C34" s="374">
        <v>0</v>
      </c>
      <c r="D34" s="372">
        <v>0</v>
      </c>
      <c r="E34" s="372">
        <v>0</v>
      </c>
      <c r="F34" s="372">
        <v>0</v>
      </c>
      <c r="G34" s="372">
        <v>0</v>
      </c>
      <c r="H34" s="372">
        <v>0</v>
      </c>
      <c r="I34" s="372">
        <v>0</v>
      </c>
      <c r="J34" s="372">
        <v>0</v>
      </c>
      <c r="K34" s="372">
        <v>0</v>
      </c>
      <c r="L34" s="452">
        <v>0</v>
      </c>
      <c r="M34" s="452">
        <v>0</v>
      </c>
      <c r="N34" s="452">
        <v>0</v>
      </c>
      <c r="O34" s="452">
        <v>0</v>
      </c>
      <c r="P34" s="452">
        <v>0</v>
      </c>
      <c r="Q34" s="452">
        <v>0</v>
      </c>
      <c r="R34" s="452">
        <v>0</v>
      </c>
      <c r="S34" s="452">
        <v>0</v>
      </c>
      <c r="T34" s="452">
        <v>0</v>
      </c>
      <c r="U34" s="630">
        <v>0</v>
      </c>
      <c r="V34" s="373">
        <f t="shared" si="9"/>
        <v>0</v>
      </c>
    </row>
    <row r="35" spans="1:22" x14ac:dyDescent="0.25">
      <c r="A35" s="498" t="s">
        <v>357</v>
      </c>
      <c r="B35" s="420" t="s">
        <v>466</v>
      </c>
      <c r="C35" s="374">
        <v>312.3</v>
      </c>
      <c r="D35" s="372">
        <v>312.3</v>
      </c>
      <c r="E35" s="372">
        <v>0</v>
      </c>
      <c r="F35" s="372">
        <v>0</v>
      </c>
      <c r="G35" s="372">
        <v>0</v>
      </c>
      <c r="H35" s="372">
        <v>0</v>
      </c>
      <c r="I35" s="372">
        <v>0</v>
      </c>
      <c r="J35" s="372">
        <v>0</v>
      </c>
      <c r="K35" s="372">
        <v>0</v>
      </c>
      <c r="L35" s="452">
        <v>0</v>
      </c>
      <c r="M35" s="452">
        <v>0</v>
      </c>
      <c r="N35" s="452">
        <v>0</v>
      </c>
      <c r="O35" s="452">
        <v>0</v>
      </c>
      <c r="P35" s="452">
        <v>0</v>
      </c>
      <c r="Q35" s="452">
        <v>0</v>
      </c>
      <c r="R35" s="452">
        <v>0</v>
      </c>
      <c r="S35" s="452">
        <v>0</v>
      </c>
      <c r="T35" s="452">
        <v>312.3</v>
      </c>
      <c r="U35" s="630">
        <v>0</v>
      </c>
      <c r="V35" s="373">
        <f t="shared" si="9"/>
        <v>0</v>
      </c>
    </row>
    <row r="36" spans="1:22" ht="15" customHeight="1" thickBot="1" x14ac:dyDescent="0.3">
      <c r="A36" s="501" t="s">
        <v>359</v>
      </c>
      <c r="B36" s="421" t="s">
        <v>467</v>
      </c>
      <c r="C36" s="395">
        <v>0</v>
      </c>
      <c r="D36" s="394">
        <v>0</v>
      </c>
      <c r="E36" s="394">
        <v>0</v>
      </c>
      <c r="F36" s="394">
        <v>0</v>
      </c>
      <c r="G36" s="394">
        <v>0</v>
      </c>
      <c r="H36" s="394">
        <v>0</v>
      </c>
      <c r="I36" s="394">
        <v>0</v>
      </c>
      <c r="J36" s="394">
        <v>0</v>
      </c>
      <c r="K36" s="394">
        <v>0</v>
      </c>
      <c r="L36" s="441">
        <v>0</v>
      </c>
      <c r="M36" s="441">
        <v>0</v>
      </c>
      <c r="N36" s="441">
        <v>0</v>
      </c>
      <c r="O36" s="441">
        <v>0</v>
      </c>
      <c r="P36" s="441">
        <v>0</v>
      </c>
      <c r="Q36" s="441">
        <v>0</v>
      </c>
      <c r="R36" s="441">
        <v>0</v>
      </c>
      <c r="S36" s="441">
        <v>0</v>
      </c>
      <c r="T36" s="441">
        <v>0</v>
      </c>
      <c r="U36" s="631">
        <v>0</v>
      </c>
      <c r="V36" s="378">
        <f t="shared" si="9"/>
        <v>0</v>
      </c>
    </row>
    <row r="37" spans="1:22" ht="15" customHeight="1" thickBot="1" x14ac:dyDescent="0.3">
      <c r="A37" s="503" t="s">
        <v>361</v>
      </c>
      <c r="B37" s="418" t="s">
        <v>130</v>
      </c>
      <c r="C37" s="383">
        <f t="shared" ref="C37:V37" si="10">C25+C26+C33+C34+C35+C36</f>
        <v>210470.93</v>
      </c>
      <c r="D37" s="381">
        <f t="shared" si="10"/>
        <v>210470.72999999998</v>
      </c>
      <c r="E37" s="381">
        <f t="shared" si="10"/>
        <v>873</v>
      </c>
      <c r="F37" s="381">
        <f t="shared" si="10"/>
        <v>279225.42</v>
      </c>
      <c r="G37" s="381">
        <f t="shared" si="10"/>
        <v>105359</v>
      </c>
      <c r="H37" s="381">
        <f t="shared" si="10"/>
        <v>0</v>
      </c>
      <c r="I37" s="381">
        <f t="shared" si="10"/>
        <v>0</v>
      </c>
      <c r="J37" s="381">
        <f t="shared" si="10"/>
        <v>0</v>
      </c>
      <c r="K37" s="381">
        <f t="shared" si="10"/>
        <v>609177.38</v>
      </c>
      <c r="L37" s="446">
        <f t="shared" si="10"/>
        <v>932290.25</v>
      </c>
      <c r="M37" s="446">
        <f t="shared" si="10"/>
        <v>0</v>
      </c>
      <c r="N37" s="446">
        <f t="shared" si="10"/>
        <v>0</v>
      </c>
      <c r="O37" s="446">
        <f t="shared" si="10"/>
        <v>0</v>
      </c>
      <c r="P37" s="446">
        <f t="shared" si="10"/>
        <v>107783</v>
      </c>
      <c r="Q37" s="446">
        <f t="shared" si="10"/>
        <v>0</v>
      </c>
      <c r="R37" s="446">
        <f t="shared" si="10"/>
        <v>0</v>
      </c>
      <c r="S37" s="446">
        <f t="shared" si="10"/>
        <v>0</v>
      </c>
      <c r="T37" s="446">
        <f t="shared" si="10"/>
        <v>312.3</v>
      </c>
      <c r="U37" s="381">
        <f t="shared" si="10"/>
        <v>0</v>
      </c>
      <c r="V37" s="382">
        <f t="shared" si="10"/>
        <v>164719.9800000001</v>
      </c>
    </row>
    <row r="38" spans="1:22" x14ac:dyDescent="0.25">
      <c r="A38" s="599"/>
      <c r="B38" s="600"/>
      <c r="C38" s="489"/>
      <c r="D38" s="489"/>
      <c r="E38" s="426"/>
      <c r="F38" s="426"/>
      <c r="G38" s="426"/>
      <c r="H38" s="426"/>
      <c r="I38" s="426"/>
      <c r="J38" s="426"/>
      <c r="K38" s="426"/>
      <c r="L38" s="38"/>
      <c r="M38" s="38"/>
      <c r="N38" s="38"/>
      <c r="O38" s="38"/>
      <c r="P38" s="38"/>
      <c r="Q38" s="38"/>
      <c r="R38" s="38"/>
      <c r="S38" s="38"/>
      <c r="T38" s="38"/>
      <c r="U38" s="38"/>
    </row>
    <row r="39" spans="1:22" x14ac:dyDescent="0.25">
      <c r="A39" s="601"/>
      <c r="B39" s="602"/>
      <c r="C39" s="603"/>
      <c r="D39" s="603"/>
      <c r="E39" s="573"/>
      <c r="F39" s="573"/>
      <c r="G39" s="573"/>
      <c r="H39" s="573"/>
      <c r="I39" s="573"/>
      <c r="J39" s="573"/>
      <c r="K39" s="573"/>
    </row>
    <row r="40" spans="1:22" x14ac:dyDescent="0.25">
      <c r="A40" s="601"/>
      <c r="B40" s="1324" t="s">
        <v>488</v>
      </c>
      <c r="C40" s="1303"/>
      <c r="D40" s="1303"/>
      <c r="E40" s="1303"/>
      <c r="F40" s="1303"/>
      <c r="G40" s="1303"/>
      <c r="H40" s="573"/>
      <c r="I40" s="573"/>
      <c r="J40" s="573"/>
      <c r="K40" s="573"/>
    </row>
    <row r="41" spans="1:22" ht="45" customHeight="1" x14ac:dyDescent="0.25">
      <c r="A41" s="601"/>
      <c r="B41" s="1328" t="s">
        <v>489</v>
      </c>
      <c r="C41" s="1303"/>
      <c r="D41" s="1303"/>
      <c r="E41" s="1303"/>
      <c r="F41" s="1303"/>
      <c r="G41" s="1303"/>
      <c r="H41" s="573"/>
      <c r="I41" s="573"/>
      <c r="J41" s="573"/>
      <c r="K41" s="573"/>
    </row>
    <row r="42" spans="1:22" ht="27" customHeight="1" x14ac:dyDescent="0.25">
      <c r="A42" s="601"/>
      <c r="B42" s="1331" t="s">
        <v>490</v>
      </c>
      <c r="C42" s="1303"/>
      <c r="D42" s="1303"/>
      <c r="E42" s="1303"/>
      <c r="F42" s="1303"/>
      <c r="G42" s="1303"/>
      <c r="H42" s="573"/>
      <c r="I42" s="573"/>
      <c r="J42" s="573"/>
      <c r="K42" s="573"/>
    </row>
    <row r="43" spans="1:22" ht="15.75" customHeight="1" x14ac:dyDescent="0.25">
      <c r="A43" s="601"/>
      <c r="B43" s="1324" t="s">
        <v>491</v>
      </c>
      <c r="C43" s="1303"/>
      <c r="D43" s="1303"/>
      <c r="E43" s="1303"/>
      <c r="F43" s="1303"/>
      <c r="G43" s="1303"/>
      <c r="H43" s="573"/>
      <c r="I43" s="573"/>
      <c r="J43" s="573"/>
      <c r="K43" s="573"/>
    </row>
    <row r="44" spans="1:22" ht="2.25" customHeight="1" thickBot="1" x14ac:dyDescent="0.3">
      <c r="A44" s="601"/>
      <c r="B44" s="604"/>
      <c r="C44" s="604"/>
      <c r="D44" s="604"/>
      <c r="E44" s="604"/>
      <c r="F44" s="604"/>
      <c r="G44" s="604"/>
      <c r="H44" s="573"/>
      <c r="I44" s="573"/>
      <c r="J44" s="573"/>
      <c r="K44" s="573"/>
    </row>
    <row r="45" spans="1:22" ht="21" customHeight="1" thickBot="1" x14ac:dyDescent="0.3">
      <c r="A45" s="1325" t="s">
        <v>26</v>
      </c>
      <c r="B45" s="1311" t="s">
        <v>492</v>
      </c>
      <c r="C45" s="1321" t="s">
        <v>493</v>
      </c>
      <c r="D45" s="1315"/>
      <c r="E45" s="1315"/>
      <c r="F45" s="1315"/>
      <c r="G45" s="1315"/>
      <c r="H45" s="1315"/>
      <c r="I45" s="1315"/>
      <c r="J45" s="1316"/>
      <c r="K45" s="592"/>
      <c r="L45" s="20"/>
      <c r="M45" s="47"/>
      <c r="N45" s="47"/>
      <c r="O45" s="47"/>
      <c r="P45" s="47"/>
      <c r="Q45" s="47"/>
      <c r="R45" s="47"/>
      <c r="S45" s="47"/>
      <c r="T45" s="47"/>
      <c r="U45" s="47"/>
      <c r="V45" s="38"/>
    </row>
    <row r="46" spans="1:22" ht="98.25" customHeight="1" thickBot="1" x14ac:dyDescent="0.3">
      <c r="A46" s="1326"/>
      <c r="B46" s="1312"/>
      <c r="C46" s="605" t="s">
        <v>442</v>
      </c>
      <c r="D46" s="606" t="s">
        <v>443</v>
      </c>
      <c r="E46" s="606" t="s">
        <v>494</v>
      </c>
      <c r="F46" s="606" t="s">
        <v>495</v>
      </c>
      <c r="G46" s="606" t="s">
        <v>496</v>
      </c>
      <c r="H46" s="606" t="s">
        <v>497</v>
      </c>
      <c r="I46" s="607" t="s">
        <v>450</v>
      </c>
      <c r="J46" s="606" t="s">
        <v>29</v>
      </c>
      <c r="K46" s="489"/>
      <c r="L46" s="21"/>
      <c r="M46" s="47"/>
      <c r="N46" s="47"/>
      <c r="O46" s="47"/>
      <c r="P46" s="47"/>
      <c r="Q46" s="47"/>
      <c r="R46" s="47"/>
      <c r="S46" s="47"/>
      <c r="T46" s="47"/>
      <c r="U46" s="47"/>
      <c r="V46" s="38"/>
    </row>
    <row r="47" spans="1:22" ht="15" customHeight="1" thickBot="1" x14ac:dyDescent="0.3">
      <c r="A47" s="578" t="s">
        <v>156</v>
      </c>
      <c r="B47" s="596" t="s">
        <v>459</v>
      </c>
      <c r="C47" s="608">
        <v>0</v>
      </c>
      <c r="D47" s="609">
        <v>0</v>
      </c>
      <c r="E47" s="609">
        <v>0</v>
      </c>
      <c r="F47" s="609">
        <v>0</v>
      </c>
      <c r="G47" s="609">
        <v>0</v>
      </c>
      <c r="H47" s="609">
        <v>0</v>
      </c>
      <c r="I47" s="610">
        <v>0</v>
      </c>
      <c r="J47" s="611">
        <f>D47+E47-F47-G47+H47+I47</f>
        <v>0</v>
      </c>
      <c r="K47" s="612"/>
      <c r="L47" s="28"/>
      <c r="M47" s="47"/>
      <c r="N47" s="47"/>
      <c r="O47" s="47"/>
      <c r="P47" s="47"/>
      <c r="Q47" s="47"/>
      <c r="R47" s="47"/>
      <c r="S47" s="47"/>
      <c r="T47" s="47"/>
      <c r="U47" s="47"/>
      <c r="V47" s="38"/>
    </row>
    <row r="48" spans="1:22" ht="15" customHeight="1" thickBot="1" x14ac:dyDescent="0.3">
      <c r="A48" s="503" t="s">
        <v>182</v>
      </c>
      <c r="B48" s="597" t="s">
        <v>460</v>
      </c>
      <c r="C48" s="613">
        <f t="shared" ref="C48:J48" si="11">C49+C52</f>
        <v>0</v>
      </c>
      <c r="D48" s="614">
        <f t="shared" si="11"/>
        <v>0</v>
      </c>
      <c r="E48" s="614">
        <f t="shared" si="11"/>
        <v>0</v>
      </c>
      <c r="F48" s="614">
        <f t="shared" si="11"/>
        <v>0</v>
      </c>
      <c r="G48" s="614">
        <f t="shared" si="11"/>
        <v>0</v>
      </c>
      <c r="H48" s="614">
        <f t="shared" si="11"/>
        <v>0</v>
      </c>
      <c r="I48" s="615">
        <f t="shared" si="11"/>
        <v>0</v>
      </c>
      <c r="J48" s="616">
        <f t="shared" si="11"/>
        <v>0</v>
      </c>
      <c r="K48" s="426"/>
      <c r="L48" s="47"/>
      <c r="M48" s="47"/>
      <c r="N48" s="47"/>
      <c r="O48" s="47"/>
      <c r="P48" s="47"/>
      <c r="Q48" s="47"/>
      <c r="R48" s="47"/>
      <c r="S48" s="47"/>
      <c r="T48" s="47"/>
      <c r="U48" s="47"/>
      <c r="V48" s="38"/>
    </row>
    <row r="49" spans="1:22" x14ac:dyDescent="0.25">
      <c r="A49" s="580" t="s">
        <v>234</v>
      </c>
      <c r="B49" s="617" t="s">
        <v>461</v>
      </c>
      <c r="C49" s="390">
        <v>0</v>
      </c>
      <c r="D49" s="388">
        <v>0</v>
      </c>
      <c r="E49" s="388">
        <v>0</v>
      </c>
      <c r="F49" s="388">
        <v>0</v>
      </c>
      <c r="G49" s="388">
        <v>0</v>
      </c>
      <c r="H49" s="388">
        <v>0</v>
      </c>
      <c r="I49" s="618">
        <v>0</v>
      </c>
      <c r="J49" s="619">
        <f t="shared" ref="J49:J58" si="12">D49+E49-F49-G49+H49+I49</f>
        <v>0</v>
      </c>
      <c r="K49" s="426"/>
      <c r="L49" s="47"/>
      <c r="M49" s="47"/>
      <c r="N49" s="47"/>
      <c r="O49" s="47"/>
      <c r="P49" s="47"/>
      <c r="Q49" s="47"/>
      <c r="R49" s="47"/>
      <c r="S49" s="47"/>
      <c r="T49" s="47"/>
      <c r="U49" s="47"/>
      <c r="V49" s="38"/>
    </row>
    <row r="50" spans="1:22" x14ac:dyDescent="0.25">
      <c r="A50" s="498" t="s">
        <v>256</v>
      </c>
      <c r="B50" s="598" t="s">
        <v>462</v>
      </c>
      <c r="C50" s="374">
        <v>0</v>
      </c>
      <c r="D50" s="372">
        <v>0</v>
      </c>
      <c r="E50" s="372">
        <v>0</v>
      </c>
      <c r="F50" s="372">
        <v>0</v>
      </c>
      <c r="G50" s="372">
        <v>0</v>
      </c>
      <c r="H50" s="372">
        <v>0</v>
      </c>
      <c r="I50" s="620">
        <v>0</v>
      </c>
      <c r="J50" s="621">
        <f t="shared" si="12"/>
        <v>0</v>
      </c>
      <c r="K50" s="426"/>
      <c r="L50" s="47"/>
      <c r="M50" s="47"/>
      <c r="N50" s="47"/>
      <c r="O50" s="47"/>
      <c r="P50" s="19"/>
      <c r="Q50" s="19"/>
      <c r="R50" s="19"/>
      <c r="S50" s="19"/>
      <c r="T50" s="19"/>
      <c r="U50" s="19"/>
      <c r="V50" s="38"/>
    </row>
    <row r="51" spans="1:22" x14ac:dyDescent="0.25">
      <c r="A51" s="498" t="s">
        <v>275</v>
      </c>
      <c r="B51" s="598" t="s">
        <v>462</v>
      </c>
      <c r="C51" s="374">
        <v>0</v>
      </c>
      <c r="D51" s="372">
        <v>0</v>
      </c>
      <c r="E51" s="372">
        <v>0</v>
      </c>
      <c r="F51" s="372">
        <v>0</v>
      </c>
      <c r="G51" s="372">
        <v>0</v>
      </c>
      <c r="H51" s="372">
        <v>0</v>
      </c>
      <c r="I51" s="620">
        <v>0</v>
      </c>
      <c r="J51" s="621">
        <f t="shared" si="12"/>
        <v>0</v>
      </c>
      <c r="K51" s="426"/>
      <c r="L51" s="47"/>
      <c r="M51" s="47"/>
      <c r="N51" s="47"/>
      <c r="O51" s="47"/>
      <c r="P51" s="19"/>
      <c r="Q51" s="19"/>
      <c r="R51" s="19"/>
      <c r="S51" s="19"/>
      <c r="T51" s="19"/>
      <c r="U51" s="19"/>
      <c r="V51" s="38"/>
    </row>
    <row r="52" spans="1:22" x14ac:dyDescent="0.25">
      <c r="A52" s="498" t="s">
        <v>347</v>
      </c>
      <c r="B52" s="598" t="s">
        <v>463</v>
      </c>
      <c r="C52" s="374">
        <v>0</v>
      </c>
      <c r="D52" s="372">
        <v>0</v>
      </c>
      <c r="E52" s="372">
        <v>0</v>
      </c>
      <c r="F52" s="372">
        <v>0</v>
      </c>
      <c r="G52" s="372">
        <v>0</v>
      </c>
      <c r="H52" s="372">
        <v>0</v>
      </c>
      <c r="I52" s="620">
        <v>0</v>
      </c>
      <c r="J52" s="621">
        <f t="shared" si="12"/>
        <v>0</v>
      </c>
      <c r="K52" s="426"/>
      <c r="L52" s="47"/>
      <c r="M52" s="47"/>
      <c r="N52" s="47"/>
      <c r="O52" s="47"/>
      <c r="P52" s="19"/>
      <c r="Q52" s="19"/>
      <c r="R52" s="19"/>
      <c r="S52" s="19"/>
      <c r="T52" s="19"/>
      <c r="U52" s="19"/>
      <c r="V52" s="38"/>
    </row>
    <row r="53" spans="1:22" x14ac:dyDescent="0.25">
      <c r="A53" s="498" t="s">
        <v>349</v>
      </c>
      <c r="B53" s="598" t="s">
        <v>462</v>
      </c>
      <c r="C53" s="374">
        <v>0</v>
      </c>
      <c r="D53" s="372">
        <v>0</v>
      </c>
      <c r="E53" s="372">
        <v>0</v>
      </c>
      <c r="F53" s="372">
        <v>0</v>
      </c>
      <c r="G53" s="372">
        <v>0</v>
      </c>
      <c r="H53" s="372">
        <v>0</v>
      </c>
      <c r="I53" s="620">
        <v>0</v>
      </c>
      <c r="J53" s="621">
        <f t="shared" si="12"/>
        <v>0</v>
      </c>
      <c r="K53" s="426"/>
      <c r="L53" s="47"/>
      <c r="M53" s="47"/>
      <c r="N53" s="47"/>
      <c r="O53" s="47"/>
      <c r="P53" s="47"/>
      <c r="Q53" s="47"/>
      <c r="R53" s="47"/>
      <c r="S53" s="47"/>
      <c r="T53" s="47"/>
      <c r="U53" s="47"/>
      <c r="V53" s="38"/>
    </row>
    <row r="54" spans="1:22" x14ac:dyDescent="0.25">
      <c r="A54" s="498" t="s">
        <v>351</v>
      </c>
      <c r="B54" s="598" t="s">
        <v>462</v>
      </c>
      <c r="C54" s="374">
        <v>0</v>
      </c>
      <c r="D54" s="372">
        <v>0</v>
      </c>
      <c r="E54" s="372">
        <v>0</v>
      </c>
      <c r="F54" s="372">
        <v>0</v>
      </c>
      <c r="G54" s="372">
        <v>0</v>
      </c>
      <c r="H54" s="372">
        <v>0</v>
      </c>
      <c r="I54" s="620">
        <v>0</v>
      </c>
      <c r="J54" s="621">
        <f t="shared" si="12"/>
        <v>0</v>
      </c>
      <c r="K54" s="426"/>
      <c r="L54" s="47"/>
      <c r="M54" s="47"/>
      <c r="N54" s="47"/>
      <c r="O54" s="47"/>
      <c r="P54" s="47"/>
      <c r="Q54" s="47"/>
      <c r="R54" s="47"/>
      <c r="S54" s="47"/>
      <c r="T54" s="47"/>
      <c r="U54" s="47"/>
      <c r="V54" s="38"/>
    </row>
    <row r="55" spans="1:22" x14ac:dyDescent="0.25">
      <c r="A55" s="498" t="s">
        <v>353</v>
      </c>
      <c r="B55" s="547" t="s">
        <v>464</v>
      </c>
      <c r="C55" s="374">
        <v>0</v>
      </c>
      <c r="D55" s="372">
        <v>0</v>
      </c>
      <c r="E55" s="372">
        <v>0</v>
      </c>
      <c r="F55" s="372">
        <v>0</v>
      </c>
      <c r="G55" s="372">
        <v>0</v>
      </c>
      <c r="H55" s="372">
        <v>0</v>
      </c>
      <c r="I55" s="620">
        <v>0</v>
      </c>
      <c r="J55" s="621">
        <f t="shared" si="12"/>
        <v>0</v>
      </c>
      <c r="K55" s="426"/>
      <c r="L55" s="47"/>
      <c r="M55" s="47"/>
      <c r="N55" s="47"/>
      <c r="O55" s="47"/>
      <c r="P55" s="47"/>
      <c r="Q55" s="47"/>
      <c r="R55" s="47"/>
      <c r="S55" s="47"/>
      <c r="T55" s="47"/>
      <c r="U55" s="47"/>
      <c r="V55" s="38"/>
    </row>
    <row r="56" spans="1:22" x14ac:dyDescent="0.25">
      <c r="A56" s="498" t="s">
        <v>355</v>
      </c>
      <c r="B56" s="420" t="s">
        <v>465</v>
      </c>
      <c r="C56" s="374">
        <v>0</v>
      </c>
      <c r="D56" s="372">
        <v>0</v>
      </c>
      <c r="E56" s="372">
        <v>0</v>
      </c>
      <c r="F56" s="372">
        <v>0</v>
      </c>
      <c r="G56" s="372">
        <v>0</v>
      </c>
      <c r="H56" s="372">
        <v>0</v>
      </c>
      <c r="I56" s="620">
        <v>0</v>
      </c>
      <c r="J56" s="621">
        <f t="shared" si="12"/>
        <v>0</v>
      </c>
      <c r="K56" s="426"/>
      <c r="L56" s="47"/>
      <c r="M56" s="47"/>
      <c r="N56" s="47"/>
      <c r="O56" s="47"/>
      <c r="P56" s="47"/>
      <c r="Q56" s="47"/>
      <c r="R56" s="47"/>
      <c r="S56" s="47"/>
      <c r="T56" s="47"/>
      <c r="U56" s="47"/>
      <c r="V56" s="38"/>
    </row>
    <row r="57" spans="1:22" x14ac:dyDescent="0.25">
      <c r="A57" s="498" t="s">
        <v>357</v>
      </c>
      <c r="B57" s="420" t="s">
        <v>466</v>
      </c>
      <c r="C57" s="374">
        <v>0</v>
      </c>
      <c r="D57" s="372">
        <v>0</v>
      </c>
      <c r="E57" s="372">
        <v>0</v>
      </c>
      <c r="F57" s="372">
        <v>0</v>
      </c>
      <c r="G57" s="372">
        <v>0</v>
      </c>
      <c r="H57" s="372">
        <v>0</v>
      </c>
      <c r="I57" s="620">
        <v>0</v>
      </c>
      <c r="J57" s="621">
        <f t="shared" si="12"/>
        <v>0</v>
      </c>
      <c r="K57" s="426"/>
      <c r="L57" s="47"/>
      <c r="M57" s="47"/>
      <c r="N57" s="47"/>
      <c r="O57" s="47"/>
      <c r="P57" s="47"/>
      <c r="Q57" s="47"/>
      <c r="R57" s="47"/>
      <c r="S57" s="47"/>
      <c r="T57" s="47"/>
      <c r="U57" s="47"/>
      <c r="V57" s="38"/>
    </row>
    <row r="58" spans="1:22" ht="15" customHeight="1" thickBot="1" x14ac:dyDescent="0.3">
      <c r="A58" s="501" t="s">
        <v>359</v>
      </c>
      <c r="B58" s="421" t="s">
        <v>467</v>
      </c>
      <c r="C58" s="395">
        <v>0</v>
      </c>
      <c r="D58" s="394">
        <v>0</v>
      </c>
      <c r="E58" s="394">
        <v>0</v>
      </c>
      <c r="F58" s="394">
        <v>0</v>
      </c>
      <c r="G58" s="394">
        <v>0</v>
      </c>
      <c r="H58" s="394">
        <v>0</v>
      </c>
      <c r="I58" s="622">
        <v>0</v>
      </c>
      <c r="J58" s="623">
        <f t="shared" si="12"/>
        <v>0</v>
      </c>
      <c r="K58" s="426"/>
      <c r="L58" s="47"/>
      <c r="M58" s="47"/>
      <c r="N58" s="47"/>
      <c r="O58" s="47"/>
      <c r="P58" s="47"/>
      <c r="Q58" s="47"/>
      <c r="R58" s="47"/>
      <c r="S58" s="47"/>
      <c r="T58" s="47"/>
      <c r="U58" s="47"/>
      <c r="V58" s="38"/>
    </row>
    <row r="59" spans="1:22" ht="15" customHeight="1" thickBot="1" x14ac:dyDescent="0.3">
      <c r="A59" s="503" t="s">
        <v>361</v>
      </c>
      <c r="B59" s="418" t="s">
        <v>130</v>
      </c>
      <c r="C59" s="613">
        <f t="shared" ref="C59:J59" si="13">C47+C48+C55+C56+C57+C58</f>
        <v>0</v>
      </c>
      <c r="D59" s="614">
        <f t="shared" si="13"/>
        <v>0</v>
      </c>
      <c r="E59" s="614">
        <f t="shared" si="13"/>
        <v>0</v>
      </c>
      <c r="F59" s="614">
        <f t="shared" si="13"/>
        <v>0</v>
      </c>
      <c r="G59" s="614">
        <f t="shared" si="13"/>
        <v>0</v>
      </c>
      <c r="H59" s="614">
        <f t="shared" si="13"/>
        <v>0</v>
      </c>
      <c r="I59" s="615">
        <f t="shared" si="13"/>
        <v>0</v>
      </c>
      <c r="J59" s="616">
        <f t="shared" si="13"/>
        <v>0</v>
      </c>
      <c r="K59" s="426"/>
      <c r="L59" s="47"/>
      <c r="M59" s="47"/>
      <c r="N59" s="47"/>
      <c r="O59" s="47"/>
      <c r="P59" s="47"/>
      <c r="Q59" s="47"/>
      <c r="R59" s="47"/>
      <c r="S59" s="47"/>
      <c r="T59" s="47"/>
      <c r="U59" s="47"/>
      <c r="V59" s="38"/>
    </row>
    <row r="60" spans="1:22" x14ac:dyDescent="0.25">
      <c r="A60" s="624"/>
      <c r="B60" s="426"/>
      <c r="C60" s="426"/>
      <c r="D60" s="426"/>
      <c r="E60" s="426"/>
      <c r="F60" s="426"/>
      <c r="G60" s="426"/>
      <c r="H60" s="426"/>
      <c r="I60" s="426"/>
      <c r="J60" s="426"/>
      <c r="K60" s="426"/>
      <c r="L60" s="47"/>
      <c r="M60" s="47"/>
      <c r="N60" s="47"/>
      <c r="O60" s="47"/>
      <c r="P60" s="47"/>
      <c r="Q60" s="47"/>
      <c r="R60" s="47"/>
      <c r="S60" s="47"/>
      <c r="T60" s="47"/>
      <c r="U60" s="47"/>
      <c r="V60" s="38"/>
    </row>
    <row r="61" spans="1:22" x14ac:dyDescent="0.25">
      <c r="A61" s="624"/>
      <c r="B61" s="426"/>
      <c r="C61" s="426"/>
      <c r="D61" s="426"/>
      <c r="E61" s="426"/>
      <c r="F61" s="426"/>
      <c r="G61" s="426"/>
      <c r="H61" s="426"/>
      <c r="I61" s="426"/>
      <c r="J61" s="426"/>
      <c r="K61" s="426"/>
      <c r="L61" s="47"/>
      <c r="M61" s="47"/>
      <c r="N61" s="47"/>
      <c r="O61" s="47"/>
      <c r="P61" s="47"/>
      <c r="Q61" s="47"/>
      <c r="R61" s="47"/>
      <c r="S61" s="47"/>
      <c r="T61" s="47"/>
      <c r="U61" s="47"/>
      <c r="V61" s="38"/>
    </row>
    <row r="62" spans="1:22" x14ac:dyDescent="0.25">
      <c r="A62" s="624"/>
      <c r="B62" s="600" t="s">
        <v>498</v>
      </c>
      <c r="C62" s="600"/>
      <c r="D62" s="426"/>
      <c r="E62" s="426"/>
      <c r="F62" s="426"/>
      <c r="G62" s="426"/>
      <c r="H62" s="426"/>
      <c r="I62" s="426"/>
      <c r="J62" s="426"/>
      <c r="K62" s="426"/>
      <c r="L62" s="47"/>
      <c r="M62" s="47"/>
      <c r="N62" s="47"/>
      <c r="O62" s="47"/>
      <c r="P62" s="47"/>
      <c r="Q62" s="47"/>
      <c r="R62" s="47"/>
      <c r="S62" s="47"/>
      <c r="T62" s="47"/>
      <c r="U62" s="47"/>
      <c r="V62" s="38"/>
    </row>
    <row r="63" spans="1:22" x14ac:dyDescent="0.25">
      <c r="A63" s="624"/>
      <c r="B63" s="426"/>
      <c r="C63" s="426"/>
      <c r="D63" s="426"/>
      <c r="E63" s="426"/>
      <c r="F63" s="426"/>
      <c r="G63" s="426"/>
      <c r="H63" s="426"/>
      <c r="I63" s="426"/>
      <c r="J63" s="426"/>
      <c r="K63" s="426"/>
      <c r="L63" s="38"/>
      <c r="M63" s="38"/>
      <c r="N63" s="38"/>
      <c r="O63" s="38"/>
      <c r="P63" s="38"/>
      <c r="Q63" s="38"/>
      <c r="R63" s="38"/>
      <c r="S63" s="38"/>
      <c r="T63" s="38"/>
      <c r="U63" s="38"/>
      <c r="V63" s="38"/>
    </row>
    <row r="64" spans="1:22" x14ac:dyDescent="0.25">
      <c r="A64" s="624"/>
      <c r="B64" s="426"/>
      <c r="C64" s="426"/>
      <c r="D64" s="426"/>
      <c r="E64" s="426"/>
      <c r="F64" s="426"/>
      <c r="G64" s="426"/>
      <c r="H64" s="426"/>
      <c r="I64" s="426"/>
      <c r="J64" s="426"/>
      <c r="K64" s="426"/>
      <c r="L64" s="38"/>
      <c r="M64" s="38"/>
      <c r="N64" s="38"/>
      <c r="O64" s="38"/>
      <c r="P64" s="38"/>
      <c r="Q64" s="38"/>
      <c r="R64" s="38"/>
      <c r="S64" s="38"/>
      <c r="T64" s="38"/>
      <c r="U64" s="38"/>
      <c r="V64" s="38"/>
    </row>
    <row r="65" spans="1:22" x14ac:dyDescent="0.25">
      <c r="A65" s="624"/>
      <c r="B65" s="426"/>
      <c r="C65" s="426"/>
      <c r="D65" s="426"/>
      <c r="E65" s="426"/>
      <c r="F65" s="426"/>
      <c r="G65" s="426"/>
      <c r="H65" s="426"/>
      <c r="I65" s="426"/>
      <c r="J65" s="426"/>
      <c r="K65" s="426"/>
      <c r="L65" s="38"/>
      <c r="M65" s="38"/>
      <c r="N65" s="38"/>
      <c r="O65" s="38"/>
      <c r="P65" s="38"/>
      <c r="Q65" s="38"/>
      <c r="R65" s="38"/>
      <c r="S65" s="38"/>
      <c r="T65" s="38"/>
      <c r="U65" s="38"/>
      <c r="V65" s="38"/>
    </row>
    <row r="66" spans="1:22" x14ac:dyDescent="0.25">
      <c r="A66" s="624"/>
      <c r="B66" s="426"/>
      <c r="C66" s="426"/>
      <c r="D66" s="426"/>
      <c r="E66" s="426"/>
      <c r="F66" s="426"/>
      <c r="G66" s="426"/>
      <c r="H66" s="426"/>
      <c r="I66" s="426"/>
      <c r="J66" s="426"/>
      <c r="K66" s="426"/>
      <c r="L66" s="38"/>
      <c r="M66" s="38"/>
      <c r="N66" s="38"/>
      <c r="O66" s="38"/>
      <c r="P66" s="38"/>
      <c r="Q66" s="38"/>
      <c r="R66" s="38"/>
      <c r="S66" s="38"/>
      <c r="T66" s="38"/>
      <c r="U66" s="38"/>
      <c r="V66" s="38"/>
    </row>
    <row r="67" spans="1:22" x14ac:dyDescent="0.25">
      <c r="A67" s="127"/>
      <c r="B67" s="38"/>
      <c r="C67" s="38"/>
      <c r="D67" s="38"/>
      <c r="E67" s="38"/>
      <c r="F67" s="38"/>
      <c r="G67" s="38"/>
      <c r="H67" s="38"/>
      <c r="I67" s="38"/>
      <c r="J67" s="38"/>
      <c r="K67" s="38"/>
      <c r="L67" s="38"/>
      <c r="M67" s="38"/>
      <c r="N67" s="38"/>
      <c r="O67" s="38"/>
      <c r="P67" s="38"/>
      <c r="Q67" s="38"/>
      <c r="R67" s="38"/>
      <c r="S67" s="38"/>
      <c r="T67" s="38"/>
      <c r="U67" s="38"/>
      <c r="V67" s="38"/>
    </row>
    <row r="68" spans="1:22" x14ac:dyDescent="0.25">
      <c r="A68" s="127"/>
      <c r="B68" s="38"/>
      <c r="C68" s="38"/>
      <c r="D68" s="38"/>
      <c r="E68" s="38"/>
      <c r="F68" s="38"/>
      <c r="G68" s="38"/>
      <c r="H68" s="38"/>
      <c r="I68" s="38"/>
      <c r="J68" s="38"/>
      <c r="K68" s="38"/>
      <c r="L68" s="38"/>
      <c r="M68" s="38"/>
      <c r="N68" s="38"/>
      <c r="O68" s="38"/>
      <c r="P68" s="38"/>
      <c r="Q68" s="38"/>
      <c r="R68" s="38"/>
      <c r="S68" s="38"/>
      <c r="T68" s="38"/>
      <c r="U68" s="38"/>
      <c r="V68" s="38"/>
    </row>
    <row r="69" spans="1:22" x14ac:dyDescent="0.25">
      <c r="A69" s="127"/>
      <c r="B69" s="38"/>
      <c r="C69" s="38"/>
      <c r="D69" s="38"/>
      <c r="E69" s="38"/>
      <c r="F69" s="38"/>
      <c r="G69" s="38"/>
      <c r="H69" s="38"/>
      <c r="I69" s="38"/>
      <c r="J69" s="38"/>
      <c r="K69" s="38"/>
      <c r="L69" s="38"/>
      <c r="M69" s="38"/>
      <c r="N69" s="38"/>
      <c r="O69" s="38"/>
      <c r="P69" s="38"/>
      <c r="Q69" s="38"/>
      <c r="R69" s="38"/>
      <c r="S69" s="38"/>
      <c r="T69" s="38"/>
      <c r="U69" s="38"/>
      <c r="V69" s="38"/>
    </row>
    <row r="70" spans="1:22" x14ac:dyDescent="0.25">
      <c r="A70" s="127"/>
      <c r="B70" s="38"/>
      <c r="C70" s="38"/>
      <c r="D70" s="38"/>
      <c r="E70" s="38"/>
      <c r="F70" s="38"/>
      <c r="G70" s="38"/>
      <c r="H70" s="38"/>
      <c r="I70" s="38"/>
      <c r="J70" s="38"/>
      <c r="K70" s="38"/>
      <c r="L70" s="38"/>
      <c r="M70" s="38"/>
      <c r="N70" s="38"/>
      <c r="O70" s="38"/>
      <c r="P70" s="38"/>
      <c r="Q70" s="38"/>
      <c r="R70" s="38"/>
      <c r="S70" s="38"/>
      <c r="T70" s="38"/>
      <c r="U70" s="38"/>
      <c r="V70" s="38"/>
    </row>
    <row r="71" spans="1:22" x14ac:dyDescent="0.25">
      <c r="A71" s="127"/>
      <c r="B71" s="38"/>
      <c r="C71" s="38"/>
      <c r="D71" s="38"/>
      <c r="E71" s="38"/>
      <c r="F71" s="38"/>
      <c r="G71" s="38"/>
      <c r="H71" s="38"/>
      <c r="I71" s="38"/>
      <c r="J71" s="38"/>
      <c r="K71" s="38"/>
      <c r="L71" s="38"/>
      <c r="M71" s="38"/>
      <c r="N71" s="38"/>
      <c r="O71" s="38"/>
      <c r="P71" s="38"/>
      <c r="Q71" s="38"/>
      <c r="R71" s="38"/>
      <c r="S71" s="38"/>
      <c r="T71" s="38"/>
      <c r="U71" s="38"/>
      <c r="V71" s="38"/>
    </row>
    <row r="72" spans="1:22" x14ac:dyDescent="0.25">
      <c r="A72" s="127"/>
      <c r="B72" s="38"/>
      <c r="C72" s="38"/>
      <c r="D72" s="38"/>
      <c r="E72" s="38"/>
      <c r="F72" s="38"/>
      <c r="G72" s="38"/>
      <c r="H72" s="38"/>
      <c r="I72" s="38"/>
      <c r="J72" s="38"/>
      <c r="K72" s="38"/>
      <c r="L72" s="38"/>
      <c r="M72" s="38"/>
      <c r="N72" s="38"/>
      <c r="O72" s="38"/>
      <c r="P72" s="38"/>
      <c r="Q72" s="38"/>
      <c r="R72" s="38"/>
      <c r="S72" s="38"/>
      <c r="T72" s="38"/>
      <c r="U72" s="38"/>
      <c r="V72" s="38"/>
    </row>
  </sheetData>
  <mergeCells count="24">
    <mergeCell ref="V23:V24"/>
    <mergeCell ref="A7:A8"/>
    <mergeCell ref="B23:B24"/>
    <mergeCell ref="D1:D2"/>
    <mergeCell ref="F1:F2"/>
    <mergeCell ref="H1:H2"/>
    <mergeCell ref="L23:U23"/>
    <mergeCell ref="A23:A24"/>
    <mergeCell ref="C23:C24"/>
    <mergeCell ref="C1:C2"/>
    <mergeCell ref="G1:G2"/>
    <mergeCell ref="I1:I2"/>
    <mergeCell ref="C45:J45"/>
    <mergeCell ref="F7:H7"/>
    <mergeCell ref="B7:B8"/>
    <mergeCell ref="B43:G43"/>
    <mergeCell ref="A45:A46"/>
    <mergeCell ref="D23:D24"/>
    <mergeCell ref="B41:G41"/>
    <mergeCell ref="B40:G40"/>
    <mergeCell ref="B45:B46"/>
    <mergeCell ref="C7:E7"/>
    <mergeCell ref="E23:K23"/>
    <mergeCell ref="B42:G42"/>
  </mergeCells>
  <pageMargins left="0.7" right="0.7" top="0.75" bottom="0.75" header="0.3" footer="0.3"/>
  <pageSetup scale="6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K46"/>
  <sheetViews>
    <sheetView topLeftCell="A13" zoomScaleNormal="100" workbookViewId="0">
      <selection activeCell="D10" sqref="D10"/>
    </sheetView>
  </sheetViews>
  <sheetFormatPr defaultColWidth="9.140625" defaultRowHeight="15" x14ac:dyDescent="0.3"/>
  <cols>
    <col min="1" max="1" width="8.140625" style="3" customWidth="1"/>
    <col min="2" max="2" width="39.42578125" style="3" customWidth="1"/>
    <col min="3" max="3" width="13.42578125" style="3" customWidth="1"/>
    <col min="4" max="4" width="11.28515625" style="3" customWidth="1"/>
    <col min="5" max="5" width="13.42578125" style="3" customWidth="1"/>
    <col min="6" max="6" width="14" style="3" customWidth="1"/>
    <col min="7" max="7" width="10.28515625" style="3" customWidth="1"/>
    <col min="8" max="8" width="11.28515625" style="3" customWidth="1"/>
    <col min="9" max="10" width="9.140625" style="3" customWidth="1"/>
    <col min="11" max="16384" width="9.140625" style="3"/>
  </cols>
  <sheetData>
    <row r="1" spans="1:11" ht="15" customHeight="1" x14ac:dyDescent="0.3">
      <c r="A1" s="52"/>
      <c r="B1" s="51" t="s">
        <v>499</v>
      </c>
      <c r="C1" s="37"/>
      <c r="D1" s="37"/>
      <c r="E1" s="37"/>
      <c r="F1" s="37"/>
      <c r="G1" s="37"/>
      <c r="H1" s="37"/>
      <c r="J1" s="165"/>
    </row>
    <row r="2" spans="1:11" ht="14.45" customHeight="1" x14ac:dyDescent="0.3">
      <c r="A2" s="52"/>
      <c r="B2" s="80" t="s">
        <v>340</v>
      </c>
      <c r="C2" s="166"/>
      <c r="D2" s="37"/>
      <c r="E2" s="37"/>
      <c r="F2" s="37"/>
      <c r="G2" s="37"/>
      <c r="H2" s="37"/>
    </row>
    <row r="3" spans="1:11" ht="14.45" customHeight="1" thickBot="1" x14ac:dyDescent="0.35">
      <c r="A3" s="52"/>
      <c r="B3" s="37"/>
      <c r="C3" s="37"/>
      <c r="D3" s="37"/>
      <c r="E3" s="37"/>
      <c r="F3" s="37"/>
      <c r="G3" s="37"/>
      <c r="H3" s="37"/>
    </row>
    <row r="4" spans="1:11" ht="37.5" customHeight="1" thickBot="1" x14ac:dyDescent="0.35">
      <c r="A4" s="1334" t="s">
        <v>26</v>
      </c>
      <c r="B4" s="1253" t="s">
        <v>27</v>
      </c>
      <c r="C4" s="1345" t="s">
        <v>393</v>
      </c>
      <c r="D4" s="1315"/>
      <c r="E4" s="1343"/>
      <c r="F4" s="1342" t="s">
        <v>394</v>
      </c>
      <c r="G4" s="1315"/>
      <c r="H4" s="1343"/>
    </row>
    <row r="5" spans="1:11" ht="61.5" customHeight="1" thickBot="1" x14ac:dyDescent="0.35">
      <c r="A5" s="1250"/>
      <c r="B5" s="1254"/>
      <c r="C5" s="633" t="s">
        <v>395</v>
      </c>
      <c r="D5" s="634" t="s">
        <v>500</v>
      </c>
      <c r="E5" s="635" t="s">
        <v>397</v>
      </c>
      <c r="F5" s="636" t="s">
        <v>395</v>
      </c>
      <c r="G5" s="634" t="s">
        <v>500</v>
      </c>
      <c r="H5" s="635" t="s">
        <v>397</v>
      </c>
      <c r="I5" s="68"/>
      <c r="J5" s="68"/>
      <c r="K5" s="68"/>
    </row>
    <row r="6" spans="1:11" ht="25.5" customHeight="1" thickBot="1" x14ac:dyDescent="0.35">
      <c r="A6" s="1344" t="s">
        <v>501</v>
      </c>
      <c r="B6" s="1315"/>
      <c r="C6" s="1315"/>
      <c r="D6" s="1315"/>
      <c r="E6" s="1315"/>
      <c r="F6" s="1315"/>
      <c r="G6" s="1315"/>
      <c r="H6" s="1316"/>
    </row>
    <row r="7" spans="1:11" ht="28.5" customHeight="1" thickBot="1" x14ac:dyDescent="0.35">
      <c r="A7" s="417" t="s">
        <v>156</v>
      </c>
      <c r="B7" s="637" t="s">
        <v>502</v>
      </c>
      <c r="C7" s="380">
        <f t="shared" ref="C7:H7" si="0">C8+C9+C10</f>
        <v>25998.59999999986</v>
      </c>
      <c r="D7" s="381">
        <f t="shared" si="0"/>
        <v>0</v>
      </c>
      <c r="E7" s="382">
        <f t="shared" si="0"/>
        <v>25998.59999999986</v>
      </c>
      <c r="F7" s="383">
        <f t="shared" si="0"/>
        <v>279750</v>
      </c>
      <c r="G7" s="381">
        <f t="shared" si="0"/>
        <v>0</v>
      </c>
      <c r="H7" s="382">
        <f t="shared" si="0"/>
        <v>279750</v>
      </c>
    </row>
    <row r="8" spans="1:11" ht="37.5" customHeight="1" x14ac:dyDescent="0.3">
      <c r="A8" s="406" t="s">
        <v>182</v>
      </c>
      <c r="B8" s="649" t="s">
        <v>503</v>
      </c>
      <c r="C8" s="387">
        <f t="shared" ref="C8:C14" si="1">G23</f>
        <v>6224</v>
      </c>
      <c r="D8" s="388">
        <f t="shared" ref="D8:D14" si="2">H37</f>
        <v>0</v>
      </c>
      <c r="E8" s="389">
        <f t="shared" ref="E8:E14" si="3">C8-D8</f>
        <v>6224</v>
      </c>
      <c r="F8" s="390">
        <f t="shared" ref="F8:F14" si="4">D23</f>
        <v>2450</v>
      </c>
      <c r="G8" s="388">
        <f t="shared" ref="G8:G14" si="5">D37</f>
        <v>0</v>
      </c>
      <c r="H8" s="389">
        <f t="shared" ref="H8:H14" si="6">F8-G8</f>
        <v>2450</v>
      </c>
    </row>
    <row r="9" spans="1:11" ht="33.75" customHeight="1" x14ac:dyDescent="0.3">
      <c r="A9" s="409" t="s">
        <v>234</v>
      </c>
      <c r="B9" s="650" t="s">
        <v>504</v>
      </c>
      <c r="C9" s="371">
        <f t="shared" si="1"/>
        <v>14774.59999999986</v>
      </c>
      <c r="D9" s="372">
        <f t="shared" si="2"/>
        <v>0</v>
      </c>
      <c r="E9" s="373">
        <f t="shared" si="3"/>
        <v>14774.59999999986</v>
      </c>
      <c r="F9" s="374">
        <f t="shared" si="4"/>
        <v>274800</v>
      </c>
      <c r="G9" s="372">
        <f t="shared" si="5"/>
        <v>0</v>
      </c>
      <c r="H9" s="373">
        <f t="shared" si="6"/>
        <v>274800</v>
      </c>
    </row>
    <row r="10" spans="1:11" ht="28.5" customHeight="1" x14ac:dyDescent="0.3">
      <c r="A10" s="409" t="s">
        <v>256</v>
      </c>
      <c r="B10" s="650" t="s">
        <v>505</v>
      </c>
      <c r="C10" s="371">
        <f t="shared" si="1"/>
        <v>5000</v>
      </c>
      <c r="D10" s="372">
        <f t="shared" si="2"/>
        <v>0</v>
      </c>
      <c r="E10" s="373">
        <f t="shared" si="3"/>
        <v>5000</v>
      </c>
      <c r="F10" s="374">
        <f t="shared" si="4"/>
        <v>2500</v>
      </c>
      <c r="G10" s="372">
        <f t="shared" si="5"/>
        <v>0</v>
      </c>
      <c r="H10" s="373">
        <f t="shared" si="6"/>
        <v>2500</v>
      </c>
    </row>
    <row r="11" spans="1:11" ht="41.25" customHeight="1" x14ac:dyDescent="0.3">
      <c r="A11" s="409" t="s">
        <v>275</v>
      </c>
      <c r="B11" s="410" t="s">
        <v>506</v>
      </c>
      <c r="C11" s="371">
        <f t="shared" si="1"/>
        <v>0</v>
      </c>
      <c r="D11" s="372">
        <f t="shared" si="2"/>
        <v>0</v>
      </c>
      <c r="E11" s="373">
        <f t="shared" si="3"/>
        <v>0</v>
      </c>
      <c r="F11" s="374">
        <f t="shared" si="4"/>
        <v>0</v>
      </c>
      <c r="G11" s="372">
        <f t="shared" si="5"/>
        <v>0</v>
      </c>
      <c r="H11" s="373">
        <f t="shared" si="6"/>
        <v>0</v>
      </c>
    </row>
    <row r="12" spans="1:11" ht="40.5" customHeight="1" x14ac:dyDescent="0.3">
      <c r="A12" s="409" t="s">
        <v>347</v>
      </c>
      <c r="B12" s="410" t="s">
        <v>507</v>
      </c>
      <c r="C12" s="371">
        <f t="shared" si="1"/>
        <v>0</v>
      </c>
      <c r="D12" s="372">
        <f t="shared" si="2"/>
        <v>0</v>
      </c>
      <c r="E12" s="373">
        <f t="shared" si="3"/>
        <v>0</v>
      </c>
      <c r="F12" s="374">
        <f t="shared" si="4"/>
        <v>0</v>
      </c>
      <c r="G12" s="372">
        <f t="shared" si="5"/>
        <v>0</v>
      </c>
      <c r="H12" s="373">
        <f t="shared" si="6"/>
        <v>0</v>
      </c>
    </row>
    <row r="13" spans="1:11" ht="38.25" customHeight="1" x14ac:dyDescent="0.3">
      <c r="A13" s="409" t="s">
        <v>349</v>
      </c>
      <c r="B13" s="410" t="s">
        <v>508</v>
      </c>
      <c r="C13" s="371">
        <f t="shared" si="1"/>
        <v>0</v>
      </c>
      <c r="D13" s="372">
        <f t="shared" si="2"/>
        <v>0</v>
      </c>
      <c r="E13" s="373">
        <f t="shared" si="3"/>
        <v>0</v>
      </c>
      <c r="F13" s="374">
        <f t="shared" si="4"/>
        <v>0</v>
      </c>
      <c r="G13" s="372">
        <f t="shared" si="5"/>
        <v>0</v>
      </c>
      <c r="H13" s="373">
        <f t="shared" si="6"/>
        <v>0</v>
      </c>
    </row>
    <row r="14" spans="1:11" ht="36" customHeight="1" thickBot="1" x14ac:dyDescent="0.35">
      <c r="A14" s="413" t="s">
        <v>351</v>
      </c>
      <c r="B14" s="638" t="s">
        <v>509</v>
      </c>
      <c r="C14" s="393">
        <f t="shared" si="1"/>
        <v>0</v>
      </c>
      <c r="D14" s="394">
        <f t="shared" si="2"/>
        <v>0</v>
      </c>
      <c r="E14" s="378">
        <f t="shared" si="3"/>
        <v>0</v>
      </c>
      <c r="F14" s="395">
        <f t="shared" si="4"/>
        <v>0</v>
      </c>
      <c r="G14" s="394">
        <f t="shared" si="5"/>
        <v>0</v>
      </c>
      <c r="H14" s="378">
        <f t="shared" si="6"/>
        <v>0</v>
      </c>
    </row>
    <row r="15" spans="1:11" ht="14.45" customHeight="1" thickBot="1" x14ac:dyDescent="0.35">
      <c r="A15" s="417" t="s">
        <v>353</v>
      </c>
      <c r="B15" s="637" t="s">
        <v>130</v>
      </c>
      <c r="C15" s="639">
        <f t="shared" ref="C15:H15" si="7">C7+C11+C12+C13+C14</f>
        <v>25998.59999999986</v>
      </c>
      <c r="D15" s="640">
        <f t="shared" si="7"/>
        <v>0</v>
      </c>
      <c r="E15" s="641">
        <f t="shared" si="7"/>
        <v>25998.59999999986</v>
      </c>
      <c r="F15" s="642">
        <f t="shared" si="7"/>
        <v>279750</v>
      </c>
      <c r="G15" s="640">
        <f t="shared" si="7"/>
        <v>0</v>
      </c>
      <c r="H15" s="641">
        <f t="shared" si="7"/>
        <v>279750</v>
      </c>
    </row>
    <row r="16" spans="1:11" x14ac:dyDescent="0.3">
      <c r="A16" s="651"/>
      <c r="B16" s="426"/>
      <c r="C16" s="426"/>
      <c r="D16" s="426"/>
      <c r="E16" s="426"/>
      <c r="F16" s="426"/>
      <c r="G16" s="426"/>
      <c r="H16" s="426"/>
    </row>
    <row r="17" spans="1:8" ht="30.75" customHeight="1" thickBot="1" x14ac:dyDescent="0.35">
      <c r="A17" s="651"/>
      <c r="B17" s="600" t="s">
        <v>510</v>
      </c>
      <c r="C17" s="426"/>
      <c r="D17" s="426"/>
      <c r="E17" s="426"/>
      <c r="F17" s="426"/>
      <c r="G17" s="426"/>
      <c r="H17" s="426"/>
    </row>
    <row r="18" spans="1:8" ht="13.5" hidden="1" customHeight="1" thickBot="1" x14ac:dyDescent="0.35">
      <c r="A18" s="651"/>
      <c r="B18" s="426"/>
      <c r="C18" s="426"/>
      <c r="D18" s="426"/>
      <c r="E18" s="426"/>
      <c r="F18" s="426"/>
      <c r="G18" s="426"/>
      <c r="H18" s="426"/>
    </row>
    <row r="19" spans="1:8" ht="15.75" customHeight="1" thickBot="1" x14ac:dyDescent="0.35">
      <c r="A19" s="1325" t="s">
        <v>26</v>
      </c>
      <c r="B19" s="1311" t="s">
        <v>27</v>
      </c>
      <c r="C19" s="1341" t="s">
        <v>441</v>
      </c>
      <c r="D19" s="1315"/>
      <c r="E19" s="1315"/>
      <c r="F19" s="1315"/>
      <c r="G19" s="1316"/>
      <c r="H19" s="426"/>
    </row>
    <row r="20" spans="1:8" ht="57.75" customHeight="1" thickBot="1" x14ac:dyDescent="0.35">
      <c r="A20" s="1326"/>
      <c r="B20" s="1312"/>
      <c r="C20" s="643" t="s">
        <v>442</v>
      </c>
      <c r="D20" s="644" t="s">
        <v>443</v>
      </c>
      <c r="E20" s="645" t="s">
        <v>444</v>
      </c>
      <c r="F20" s="645" t="s">
        <v>445</v>
      </c>
      <c r="G20" s="646" t="s">
        <v>29</v>
      </c>
      <c r="H20" s="426"/>
    </row>
    <row r="21" spans="1:8" ht="14.45" customHeight="1" thickBot="1" x14ac:dyDescent="0.35">
      <c r="A21" s="1346" t="s">
        <v>501</v>
      </c>
      <c r="B21" s="1315"/>
      <c r="C21" s="1315"/>
      <c r="D21" s="1315"/>
      <c r="E21" s="1315"/>
      <c r="F21" s="1315"/>
      <c r="G21" s="1316"/>
      <c r="H21" s="426"/>
    </row>
    <row r="22" spans="1:8" ht="24" customHeight="1" thickBot="1" x14ac:dyDescent="0.35">
      <c r="A22" s="417" t="s">
        <v>156</v>
      </c>
      <c r="B22" s="637" t="s">
        <v>502</v>
      </c>
      <c r="C22" s="383">
        <f>SUM((C23+C24+C25))</f>
        <v>294380.81</v>
      </c>
      <c r="D22" s="381">
        <f>SUM((D23+D24+D25))</f>
        <v>279750</v>
      </c>
      <c r="E22" s="381">
        <f>SUM((E23+E24+E25))</f>
        <v>1197364.53</v>
      </c>
      <c r="F22" s="381">
        <f>SUM((F23+F24+F25))</f>
        <v>1451115.93</v>
      </c>
      <c r="G22" s="382">
        <f>SUM((G23+G24+G25))</f>
        <v>25998.59999999986</v>
      </c>
      <c r="H22" s="426"/>
    </row>
    <row r="23" spans="1:8" ht="25.5" customHeight="1" x14ac:dyDescent="0.3">
      <c r="A23" s="406" t="s">
        <v>182</v>
      </c>
      <c r="B23" s="652" t="s">
        <v>503</v>
      </c>
      <c r="C23" s="390">
        <v>16840.810000000001</v>
      </c>
      <c r="D23" s="388">
        <v>2450</v>
      </c>
      <c r="E23" s="388">
        <v>42533.41</v>
      </c>
      <c r="F23" s="388">
        <v>38759.410000000003</v>
      </c>
      <c r="G23" s="389">
        <f t="shared" ref="G23:G29" si="8">D23+E23-F23</f>
        <v>6224</v>
      </c>
      <c r="H23" s="426"/>
    </row>
    <row r="24" spans="1:8" ht="27" customHeight="1" x14ac:dyDescent="0.3">
      <c r="A24" s="409" t="s">
        <v>234</v>
      </c>
      <c r="B24" s="650" t="s">
        <v>504</v>
      </c>
      <c r="C24" s="374">
        <v>275040</v>
      </c>
      <c r="D24" s="372">
        <v>274800</v>
      </c>
      <c r="E24" s="372">
        <v>991712.4</v>
      </c>
      <c r="F24" s="372">
        <v>1251737.8</v>
      </c>
      <c r="G24" s="373">
        <f t="shared" si="8"/>
        <v>14774.59999999986</v>
      </c>
      <c r="H24" s="426"/>
    </row>
    <row r="25" spans="1:8" ht="24.75" customHeight="1" x14ac:dyDescent="0.3">
      <c r="A25" s="409" t="s">
        <v>256</v>
      </c>
      <c r="B25" s="650" t="s">
        <v>505</v>
      </c>
      <c r="C25" s="374">
        <v>2500</v>
      </c>
      <c r="D25" s="372">
        <v>2500</v>
      </c>
      <c r="E25" s="372">
        <v>163118.72</v>
      </c>
      <c r="F25" s="372">
        <v>160618.72</v>
      </c>
      <c r="G25" s="373">
        <f t="shared" si="8"/>
        <v>5000</v>
      </c>
      <c r="H25" s="426"/>
    </row>
    <row r="26" spans="1:8" ht="18" customHeight="1" x14ac:dyDescent="0.3">
      <c r="A26" s="409" t="s">
        <v>275</v>
      </c>
      <c r="B26" s="410" t="s">
        <v>506</v>
      </c>
      <c r="C26" s="374">
        <v>0</v>
      </c>
      <c r="D26" s="372">
        <v>0</v>
      </c>
      <c r="E26" s="372">
        <v>0</v>
      </c>
      <c r="F26" s="372">
        <v>0</v>
      </c>
      <c r="G26" s="373">
        <f t="shared" si="8"/>
        <v>0</v>
      </c>
      <c r="H26" s="426"/>
    </row>
    <row r="27" spans="1:8" ht="15.75" customHeight="1" x14ac:dyDescent="0.3">
      <c r="A27" s="409" t="s">
        <v>347</v>
      </c>
      <c r="B27" s="410" t="s">
        <v>507</v>
      </c>
      <c r="C27" s="374">
        <v>0</v>
      </c>
      <c r="D27" s="372">
        <v>0</v>
      </c>
      <c r="E27" s="372">
        <v>0</v>
      </c>
      <c r="F27" s="372">
        <v>0</v>
      </c>
      <c r="G27" s="373">
        <f t="shared" si="8"/>
        <v>0</v>
      </c>
      <c r="H27" s="426"/>
    </row>
    <row r="28" spans="1:8" ht="17.25" customHeight="1" x14ac:dyDescent="0.3">
      <c r="A28" s="409" t="s">
        <v>349</v>
      </c>
      <c r="B28" s="410" t="s">
        <v>508</v>
      </c>
      <c r="C28" s="374">
        <v>0</v>
      </c>
      <c r="D28" s="372">
        <v>0</v>
      </c>
      <c r="E28" s="372">
        <v>0</v>
      </c>
      <c r="F28" s="372">
        <v>0</v>
      </c>
      <c r="G28" s="373">
        <f t="shared" si="8"/>
        <v>0</v>
      </c>
      <c r="H28" s="426"/>
    </row>
    <row r="29" spans="1:8" ht="11.25" customHeight="1" thickBot="1" x14ac:dyDescent="0.35">
      <c r="A29" s="413" t="s">
        <v>351</v>
      </c>
      <c r="B29" s="638" t="s">
        <v>509</v>
      </c>
      <c r="C29" s="395">
        <v>0</v>
      </c>
      <c r="D29" s="394">
        <v>0</v>
      </c>
      <c r="E29" s="394">
        <v>0</v>
      </c>
      <c r="F29" s="394">
        <v>0</v>
      </c>
      <c r="G29" s="378">
        <f t="shared" si="8"/>
        <v>0</v>
      </c>
      <c r="H29" s="426"/>
    </row>
    <row r="30" spans="1:8" ht="17.25" customHeight="1" thickBot="1" x14ac:dyDescent="0.35">
      <c r="A30" s="417" t="s">
        <v>353</v>
      </c>
      <c r="B30" s="637" t="s">
        <v>130</v>
      </c>
      <c r="C30" s="383">
        <f>C22+C26+C27+C28+C29</f>
        <v>294380.81</v>
      </c>
      <c r="D30" s="381">
        <f>D22+D26+D27+D28+D29</f>
        <v>279750</v>
      </c>
      <c r="E30" s="381">
        <f>E22+E26+E27+E28+E29</f>
        <v>1197364.53</v>
      </c>
      <c r="F30" s="381">
        <f>F22+F26+F27+F28+F29</f>
        <v>1451115.93</v>
      </c>
      <c r="G30" s="382">
        <f>G22+G26+G27+G28+G29</f>
        <v>25998.59999999986</v>
      </c>
      <c r="H30" s="426"/>
    </row>
    <row r="31" spans="1:8" ht="13.5" customHeight="1" thickBot="1" x14ac:dyDescent="0.35">
      <c r="A31" s="651"/>
      <c r="B31" s="426"/>
      <c r="C31" s="426"/>
      <c r="D31" s="426"/>
      <c r="E31" s="426"/>
      <c r="F31" s="426"/>
      <c r="G31" s="426"/>
      <c r="H31" s="426"/>
    </row>
    <row r="32" spans="1:8" ht="14.25" hidden="1" customHeight="1" thickBot="1" x14ac:dyDescent="0.35">
      <c r="A32" s="651"/>
      <c r="B32" s="426"/>
      <c r="C32" s="426"/>
      <c r="D32" s="426"/>
      <c r="E32" s="426"/>
      <c r="F32" s="426"/>
      <c r="G32" s="426"/>
      <c r="H32" s="426"/>
    </row>
    <row r="33" spans="1:8" ht="18" customHeight="1" thickBot="1" x14ac:dyDescent="0.35">
      <c r="A33" s="1325" t="s">
        <v>26</v>
      </c>
      <c r="B33" s="1311" t="s">
        <v>27</v>
      </c>
      <c r="C33" s="1341" t="s">
        <v>396</v>
      </c>
      <c r="D33" s="1315"/>
      <c r="E33" s="1315"/>
      <c r="F33" s="1315"/>
      <c r="G33" s="1315"/>
      <c r="H33" s="1316"/>
    </row>
    <row r="34" spans="1:8" ht="37.5" customHeight="1" thickBot="1" x14ac:dyDescent="0.35">
      <c r="A34" s="1326"/>
      <c r="B34" s="1312"/>
      <c r="C34" s="643" t="s">
        <v>442</v>
      </c>
      <c r="D34" s="644" t="s">
        <v>443</v>
      </c>
      <c r="E34" s="644" t="s">
        <v>511</v>
      </c>
      <c r="F34" s="644" t="s">
        <v>449</v>
      </c>
      <c r="G34" s="644" t="s">
        <v>450</v>
      </c>
      <c r="H34" s="646" t="s">
        <v>29</v>
      </c>
    </row>
    <row r="35" spans="1:8" ht="14.45" customHeight="1" thickBot="1" x14ac:dyDescent="0.35">
      <c r="A35" s="1346" t="s">
        <v>501</v>
      </c>
      <c r="B35" s="1315"/>
      <c r="C35" s="1315"/>
      <c r="D35" s="1315"/>
      <c r="E35" s="1315"/>
      <c r="F35" s="1315"/>
      <c r="G35" s="1315"/>
      <c r="H35" s="1316"/>
    </row>
    <row r="36" spans="1:8" ht="18" customHeight="1" thickBot="1" x14ac:dyDescent="0.35">
      <c r="A36" s="417" t="s">
        <v>156</v>
      </c>
      <c r="B36" s="637" t="s">
        <v>502</v>
      </c>
      <c r="C36" s="383">
        <f t="shared" ref="C36:H36" si="9">C37+C38+C39</f>
        <v>0</v>
      </c>
      <c r="D36" s="381">
        <f t="shared" si="9"/>
        <v>0</v>
      </c>
      <c r="E36" s="381">
        <f t="shared" si="9"/>
        <v>0</v>
      </c>
      <c r="F36" s="381">
        <f t="shared" si="9"/>
        <v>0</v>
      </c>
      <c r="G36" s="381">
        <f t="shared" si="9"/>
        <v>0</v>
      </c>
      <c r="H36" s="382">
        <f t="shared" si="9"/>
        <v>0</v>
      </c>
    </row>
    <row r="37" spans="1:8" ht="15.75" customHeight="1" x14ac:dyDescent="0.3">
      <c r="A37" s="406" t="s">
        <v>182</v>
      </c>
      <c r="B37" s="652" t="s">
        <v>503</v>
      </c>
      <c r="C37" s="390">
        <v>0</v>
      </c>
      <c r="D37" s="388">
        <v>0</v>
      </c>
      <c r="E37" s="388">
        <v>0</v>
      </c>
      <c r="F37" s="388">
        <v>0</v>
      </c>
      <c r="G37" s="388">
        <v>0</v>
      </c>
      <c r="H37" s="389">
        <f t="shared" ref="H37:H43" si="10">D37+E37-F37+G37</f>
        <v>0</v>
      </c>
    </row>
    <row r="38" spans="1:8" ht="20.25" customHeight="1" x14ac:dyDescent="0.3">
      <c r="A38" s="409" t="s">
        <v>234</v>
      </c>
      <c r="B38" s="650" t="s">
        <v>504</v>
      </c>
      <c r="C38" s="374">
        <v>0</v>
      </c>
      <c r="D38" s="372">
        <v>0</v>
      </c>
      <c r="E38" s="372">
        <v>0</v>
      </c>
      <c r="F38" s="372">
        <v>0</v>
      </c>
      <c r="G38" s="372">
        <v>0</v>
      </c>
      <c r="H38" s="373">
        <f t="shared" si="10"/>
        <v>0</v>
      </c>
    </row>
    <row r="39" spans="1:8" ht="16.5" customHeight="1" x14ac:dyDescent="0.3">
      <c r="A39" s="409" t="s">
        <v>256</v>
      </c>
      <c r="B39" s="650" t="s">
        <v>505</v>
      </c>
      <c r="C39" s="374">
        <v>0</v>
      </c>
      <c r="D39" s="372">
        <v>0</v>
      </c>
      <c r="E39" s="372">
        <v>0</v>
      </c>
      <c r="F39" s="372">
        <v>0</v>
      </c>
      <c r="G39" s="372">
        <v>0</v>
      </c>
      <c r="H39" s="373">
        <f t="shared" si="10"/>
        <v>0</v>
      </c>
    </row>
    <row r="40" spans="1:8" ht="18" customHeight="1" x14ac:dyDescent="0.3">
      <c r="A40" s="409" t="s">
        <v>275</v>
      </c>
      <c r="B40" s="410" t="s">
        <v>506</v>
      </c>
      <c r="C40" s="374">
        <v>0</v>
      </c>
      <c r="D40" s="372">
        <v>0</v>
      </c>
      <c r="E40" s="372">
        <v>0</v>
      </c>
      <c r="F40" s="372">
        <v>0</v>
      </c>
      <c r="G40" s="372">
        <v>0</v>
      </c>
      <c r="H40" s="373">
        <f t="shared" si="10"/>
        <v>0</v>
      </c>
    </row>
    <row r="41" spans="1:8" ht="15" customHeight="1" x14ac:dyDescent="0.3">
      <c r="A41" s="409" t="s">
        <v>347</v>
      </c>
      <c r="B41" s="410" t="s">
        <v>507</v>
      </c>
      <c r="C41" s="374">
        <v>0</v>
      </c>
      <c r="D41" s="372">
        <v>0</v>
      </c>
      <c r="E41" s="372">
        <v>0</v>
      </c>
      <c r="F41" s="372">
        <v>0</v>
      </c>
      <c r="G41" s="372">
        <v>0</v>
      </c>
      <c r="H41" s="373">
        <f t="shared" si="10"/>
        <v>0</v>
      </c>
    </row>
    <row r="42" spans="1:8" ht="21.75" customHeight="1" x14ac:dyDescent="0.3">
      <c r="A42" s="409" t="s">
        <v>349</v>
      </c>
      <c r="B42" s="410" t="s">
        <v>508</v>
      </c>
      <c r="C42" s="374">
        <v>0</v>
      </c>
      <c r="D42" s="372">
        <v>0</v>
      </c>
      <c r="E42" s="372">
        <v>0</v>
      </c>
      <c r="F42" s="372">
        <v>0</v>
      </c>
      <c r="G42" s="372">
        <v>0</v>
      </c>
      <c r="H42" s="373">
        <f t="shared" si="10"/>
        <v>0</v>
      </c>
    </row>
    <row r="43" spans="1:8" ht="18" customHeight="1" thickBot="1" x14ac:dyDescent="0.35">
      <c r="A43" s="413" t="s">
        <v>351</v>
      </c>
      <c r="B43" s="638" t="s">
        <v>509</v>
      </c>
      <c r="C43" s="395">
        <v>0</v>
      </c>
      <c r="D43" s="394">
        <v>0</v>
      </c>
      <c r="E43" s="394">
        <v>0</v>
      </c>
      <c r="F43" s="394">
        <v>0</v>
      </c>
      <c r="G43" s="394">
        <v>0</v>
      </c>
      <c r="H43" s="378">
        <f t="shared" si="10"/>
        <v>0</v>
      </c>
    </row>
    <row r="44" spans="1:8" ht="21" customHeight="1" thickBot="1" x14ac:dyDescent="0.35">
      <c r="A44" s="417" t="s">
        <v>353</v>
      </c>
      <c r="B44" s="637" t="s">
        <v>130</v>
      </c>
      <c r="C44" s="383">
        <f t="shared" ref="C44:H44" si="11">C36+C40+C41+C42+C43</f>
        <v>0</v>
      </c>
      <c r="D44" s="381">
        <f t="shared" si="11"/>
        <v>0</v>
      </c>
      <c r="E44" s="381">
        <f t="shared" si="11"/>
        <v>0</v>
      </c>
      <c r="F44" s="381">
        <f t="shared" si="11"/>
        <v>0</v>
      </c>
      <c r="G44" s="381">
        <f t="shared" si="11"/>
        <v>0</v>
      </c>
      <c r="H44" s="382">
        <f t="shared" si="11"/>
        <v>0</v>
      </c>
    </row>
    <row r="45" spans="1:8" x14ac:dyDescent="0.3">
      <c r="A45" s="648"/>
      <c r="B45" s="648"/>
      <c r="C45" s="648"/>
      <c r="D45" s="648"/>
      <c r="E45" s="648"/>
      <c r="F45" s="648"/>
      <c r="G45" s="648"/>
      <c r="H45" s="648"/>
    </row>
    <row r="46" spans="1:8" x14ac:dyDescent="0.3">
      <c r="A46" s="648"/>
      <c r="B46" s="648"/>
      <c r="C46" s="648"/>
      <c r="D46" s="648"/>
      <c r="E46" s="648"/>
      <c r="F46" s="648"/>
      <c r="G46" s="648"/>
      <c r="H46" s="648"/>
    </row>
  </sheetData>
  <mergeCells count="13">
    <mergeCell ref="A35:H35"/>
    <mergeCell ref="A19:A20"/>
    <mergeCell ref="B33:B34"/>
    <mergeCell ref="C33:H33"/>
    <mergeCell ref="B19:B20"/>
    <mergeCell ref="B4:B5"/>
    <mergeCell ref="A4:A5"/>
    <mergeCell ref="C19:G19"/>
    <mergeCell ref="F4:H4"/>
    <mergeCell ref="A33:A34"/>
    <mergeCell ref="A6:H6"/>
    <mergeCell ref="C4:E4"/>
    <mergeCell ref="A21:G21"/>
  </mergeCells>
  <pageMargins left="0.7" right="0.7" top="0.75" bottom="0.75" header="0.3" footer="0.3"/>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P68"/>
  <sheetViews>
    <sheetView zoomScaleNormal="100" workbookViewId="0">
      <selection activeCell="D31" sqref="D31"/>
    </sheetView>
  </sheetViews>
  <sheetFormatPr defaultColWidth="9.140625" defaultRowHeight="15" x14ac:dyDescent="0.25"/>
  <cols>
    <col min="1" max="1" width="7.28515625" style="53" customWidth="1"/>
    <col min="2" max="2" width="30.7109375" style="38" customWidth="1"/>
    <col min="3" max="3" width="8.5703125" style="38" customWidth="1"/>
    <col min="4" max="4" width="11.140625" style="38" customWidth="1"/>
    <col min="5" max="5" width="6.42578125" style="38" customWidth="1"/>
    <col min="6" max="6" width="8.28515625" style="38" customWidth="1"/>
    <col min="7" max="7" width="10.28515625" style="38" customWidth="1"/>
    <col min="8" max="8" width="10.7109375" style="38" customWidth="1"/>
    <col min="9" max="9" width="4.5703125" style="38" customWidth="1"/>
    <col min="10" max="10" width="6.140625" style="38" customWidth="1"/>
    <col min="11" max="11" width="5.140625" style="38" customWidth="1"/>
    <col min="12" max="12" width="4.42578125" style="38" customWidth="1"/>
    <col min="13" max="13" width="6.85546875" style="38" customWidth="1"/>
    <col min="14" max="14" width="6.140625" style="38" customWidth="1"/>
    <col min="15" max="15" width="7" style="38" customWidth="1"/>
    <col min="16" max="17" width="9.140625" style="38" customWidth="1"/>
    <col min="18" max="16384" width="9.140625" style="38"/>
  </cols>
  <sheetData>
    <row r="1" spans="1:16" x14ac:dyDescent="0.25">
      <c r="A1" s="1347" t="s">
        <v>512</v>
      </c>
      <c r="B1" s="1348"/>
      <c r="C1" s="90"/>
      <c r="D1" s="90"/>
      <c r="P1" s="126"/>
    </row>
    <row r="2" spans="1:16" x14ac:dyDescent="0.25">
      <c r="A2" s="38"/>
      <c r="B2" s="90"/>
      <c r="C2" s="90"/>
      <c r="D2" s="90"/>
    </row>
    <row r="3" spans="1:16" x14ac:dyDescent="0.25">
      <c r="A3" s="1352" t="s">
        <v>392</v>
      </c>
      <c r="B3" s="1349"/>
      <c r="C3" s="489"/>
      <c r="D3" s="489"/>
      <c r="E3" s="794"/>
      <c r="F3" s="794"/>
      <c r="G3" s="794"/>
      <c r="H3" s="794"/>
      <c r="I3" s="794"/>
      <c r="J3" s="794"/>
      <c r="K3" s="794"/>
      <c r="L3" s="794"/>
      <c r="M3" s="794"/>
      <c r="N3" s="794"/>
      <c r="O3" s="794"/>
    </row>
    <row r="4" spans="1:16" ht="51" customHeight="1" x14ac:dyDescent="0.25">
      <c r="A4" s="1354" t="s">
        <v>513</v>
      </c>
      <c r="B4" s="1349"/>
      <c r="C4" s="1171"/>
      <c r="D4" s="489"/>
      <c r="E4" s="794"/>
      <c r="F4" s="794"/>
      <c r="G4" s="794"/>
      <c r="H4" s="794"/>
      <c r="I4" s="794"/>
      <c r="J4" s="794"/>
      <c r="K4" s="794"/>
      <c r="L4" s="794"/>
      <c r="M4" s="794"/>
      <c r="N4" s="794"/>
      <c r="O4" s="794"/>
    </row>
    <row r="5" spans="1:16" ht="62.25" customHeight="1" x14ac:dyDescent="0.25">
      <c r="A5" s="1328" t="s">
        <v>514</v>
      </c>
      <c r="B5" s="1349"/>
      <c r="C5" s="1349"/>
      <c r="D5" s="489"/>
      <c r="E5" s="801"/>
      <c r="F5" s="801"/>
      <c r="G5" s="801"/>
      <c r="H5" s="794"/>
      <c r="I5" s="794"/>
      <c r="J5" s="794"/>
      <c r="K5" s="794"/>
      <c r="L5" s="794"/>
      <c r="M5" s="794"/>
      <c r="N5" s="794"/>
      <c r="O5" s="794"/>
    </row>
    <row r="6" spans="1:16" ht="85.5" customHeight="1" x14ac:dyDescent="0.25">
      <c r="A6" s="1328" t="s">
        <v>515</v>
      </c>
      <c r="B6" s="1349"/>
      <c r="C6" s="1349"/>
      <c r="D6" s="489"/>
      <c r="E6" s="489"/>
      <c r="F6" s="489"/>
      <c r="G6" s="489"/>
      <c r="H6" s="794"/>
      <c r="I6" s="794"/>
      <c r="J6" s="794"/>
      <c r="K6" s="794"/>
      <c r="L6" s="794"/>
      <c r="M6" s="794"/>
      <c r="N6" s="794"/>
      <c r="O6" s="794"/>
    </row>
    <row r="7" spans="1:16" ht="15" customHeight="1" thickBot="1" x14ac:dyDescent="0.3">
      <c r="A7" s="1172"/>
      <c r="B7" s="794"/>
      <c r="C7" s="489"/>
      <c r="D7" s="489"/>
      <c r="E7" s="489"/>
      <c r="F7" s="794"/>
      <c r="G7" s="794"/>
      <c r="H7" s="794"/>
      <c r="I7" s="794"/>
      <c r="J7" s="794"/>
      <c r="K7" s="794"/>
      <c r="L7" s="794"/>
      <c r="M7" s="794"/>
      <c r="N7" s="794"/>
      <c r="O7" s="794"/>
    </row>
    <row r="8" spans="1:16" ht="57.75" customHeight="1" thickBot="1" x14ac:dyDescent="0.3">
      <c r="A8" s="1353" t="s">
        <v>26</v>
      </c>
      <c r="B8" s="1253" t="s">
        <v>27</v>
      </c>
      <c r="C8" s="1350" t="s">
        <v>29</v>
      </c>
      <c r="D8" s="1315"/>
      <c r="E8" s="1343"/>
      <c r="F8" s="1359" t="s">
        <v>30</v>
      </c>
      <c r="G8" s="1315"/>
      <c r="H8" s="1343"/>
      <c r="I8" s="535"/>
      <c r="J8" s="794"/>
      <c r="K8" s="794"/>
      <c r="L8" s="794"/>
      <c r="M8" s="794"/>
      <c r="N8" s="794"/>
      <c r="O8" s="794"/>
    </row>
    <row r="9" spans="1:16" ht="99" customHeight="1" thickBot="1" x14ac:dyDescent="0.3">
      <c r="A9" s="1254"/>
      <c r="B9" s="1254"/>
      <c r="C9" s="1173" t="s">
        <v>516</v>
      </c>
      <c r="D9" s="644" t="s">
        <v>517</v>
      </c>
      <c r="E9" s="646" t="s">
        <v>397</v>
      </c>
      <c r="F9" s="577" t="s">
        <v>516</v>
      </c>
      <c r="G9" s="430" t="s">
        <v>517</v>
      </c>
      <c r="H9" s="576" t="s">
        <v>397</v>
      </c>
      <c r="I9" s="535"/>
      <c r="J9" s="794"/>
      <c r="K9" s="794"/>
      <c r="L9" s="794"/>
      <c r="M9" s="794"/>
      <c r="N9" s="794"/>
      <c r="O9" s="794"/>
    </row>
    <row r="10" spans="1:16" ht="15" customHeight="1" thickBot="1" x14ac:dyDescent="0.3">
      <c r="A10" s="1306" t="s">
        <v>51</v>
      </c>
      <c r="B10" s="1307"/>
      <c r="C10" s="1307"/>
      <c r="D10" s="1307"/>
      <c r="E10" s="1307"/>
      <c r="F10" s="1307"/>
      <c r="G10" s="1307"/>
      <c r="H10" s="1308"/>
      <c r="I10" s="702"/>
      <c r="J10" s="794"/>
      <c r="K10" s="794"/>
      <c r="L10" s="794"/>
      <c r="M10" s="794"/>
      <c r="N10" s="794"/>
      <c r="O10" s="794"/>
    </row>
    <row r="11" spans="1:16" ht="21.75" customHeight="1" x14ac:dyDescent="0.25">
      <c r="A11" s="498" t="s">
        <v>156</v>
      </c>
      <c r="B11" s="1174" t="s">
        <v>518</v>
      </c>
      <c r="C11" s="494">
        <f>O22</f>
        <v>0</v>
      </c>
      <c r="D11" s="495">
        <f>H33</f>
        <v>0</v>
      </c>
      <c r="E11" s="496">
        <f>C11-D11</f>
        <v>0</v>
      </c>
      <c r="F11" s="497">
        <f>D22</f>
        <v>0</v>
      </c>
      <c r="G11" s="495">
        <f>D33</f>
        <v>0</v>
      </c>
      <c r="H11" s="496">
        <f>F11-G11</f>
        <v>0</v>
      </c>
      <c r="I11" s="794"/>
      <c r="J11" s="794"/>
      <c r="K11" s="794"/>
      <c r="L11" s="794"/>
      <c r="M11" s="794"/>
      <c r="N11" s="794"/>
      <c r="O11" s="794"/>
    </row>
    <row r="12" spans="1:16" ht="21.75" customHeight="1" x14ac:dyDescent="0.25">
      <c r="A12" s="498" t="s">
        <v>182</v>
      </c>
      <c r="B12" s="420" t="s">
        <v>519</v>
      </c>
      <c r="C12" s="371">
        <f>O23</f>
        <v>0</v>
      </c>
      <c r="D12" s="372">
        <f>H34</f>
        <v>0</v>
      </c>
      <c r="E12" s="373">
        <f>C12-D12</f>
        <v>0</v>
      </c>
      <c r="F12" s="374">
        <f>D23</f>
        <v>0</v>
      </c>
      <c r="G12" s="372">
        <f>D34</f>
        <v>0</v>
      </c>
      <c r="H12" s="373">
        <f>F12-G12</f>
        <v>0</v>
      </c>
      <c r="I12" s="794"/>
      <c r="J12" s="794"/>
      <c r="K12" s="794"/>
      <c r="L12" s="794"/>
      <c r="M12" s="794"/>
      <c r="N12" s="794"/>
      <c r="O12" s="794"/>
    </row>
    <row r="13" spans="1:16" ht="23.25" customHeight="1" x14ac:dyDescent="0.25">
      <c r="A13" s="498" t="s">
        <v>234</v>
      </c>
      <c r="B13" s="410" t="s">
        <v>520</v>
      </c>
      <c r="C13" s="371">
        <f>O24</f>
        <v>0</v>
      </c>
      <c r="D13" s="372">
        <f>H35</f>
        <v>0</v>
      </c>
      <c r="E13" s="373">
        <f>C13-D13</f>
        <v>0</v>
      </c>
      <c r="F13" s="374">
        <f>D24</f>
        <v>0</v>
      </c>
      <c r="G13" s="372">
        <f>D35</f>
        <v>0</v>
      </c>
      <c r="H13" s="373">
        <f>F13-G13</f>
        <v>0</v>
      </c>
      <c r="I13" s="794"/>
      <c r="J13" s="794"/>
      <c r="K13" s="794"/>
      <c r="L13" s="794"/>
      <c r="M13" s="794"/>
      <c r="N13" s="794"/>
      <c r="O13" s="794"/>
    </row>
    <row r="14" spans="1:16" ht="22.5" customHeight="1" x14ac:dyDescent="0.25">
      <c r="A14" s="498" t="s">
        <v>256</v>
      </c>
      <c r="B14" s="410" t="s">
        <v>521</v>
      </c>
      <c r="C14" s="371">
        <f>O25</f>
        <v>0</v>
      </c>
      <c r="D14" s="372">
        <f>H36</f>
        <v>0</v>
      </c>
      <c r="E14" s="373">
        <f>C14-D14</f>
        <v>0</v>
      </c>
      <c r="F14" s="374">
        <f>D25</f>
        <v>0</v>
      </c>
      <c r="G14" s="372">
        <f>D36</f>
        <v>0</v>
      </c>
      <c r="H14" s="373">
        <f>F14-G14</f>
        <v>0</v>
      </c>
      <c r="I14" s="794"/>
      <c r="J14" s="794"/>
      <c r="K14" s="794"/>
      <c r="L14" s="794"/>
      <c r="M14" s="794"/>
      <c r="N14" s="794"/>
      <c r="O14" s="794"/>
    </row>
    <row r="15" spans="1:16" ht="26.25" customHeight="1" thickBot="1" x14ac:dyDescent="0.3">
      <c r="A15" s="501" t="s">
        <v>275</v>
      </c>
      <c r="B15" s="414" t="s">
        <v>522</v>
      </c>
      <c r="C15" s="393">
        <f>O26</f>
        <v>0</v>
      </c>
      <c r="D15" s="394">
        <f>H37</f>
        <v>0</v>
      </c>
      <c r="E15" s="378">
        <f>C15-D15</f>
        <v>0</v>
      </c>
      <c r="F15" s="395">
        <f>D26</f>
        <v>0</v>
      </c>
      <c r="G15" s="394">
        <f>D37</f>
        <v>0</v>
      </c>
      <c r="H15" s="378">
        <f>F15-G15</f>
        <v>0</v>
      </c>
      <c r="I15" s="794"/>
      <c r="J15" s="794"/>
      <c r="K15" s="794"/>
      <c r="L15" s="794"/>
      <c r="M15" s="794"/>
      <c r="N15" s="794"/>
      <c r="O15" s="794"/>
    </row>
    <row r="16" spans="1:16" ht="21.75" customHeight="1" thickBot="1" x14ac:dyDescent="0.3">
      <c r="A16" s="503" t="s">
        <v>347</v>
      </c>
      <c r="B16" s="637" t="s">
        <v>523</v>
      </c>
      <c r="C16" s="380">
        <f t="shared" ref="C16:H16" si="0">C11+C12+C13+C14</f>
        <v>0</v>
      </c>
      <c r="D16" s="381">
        <f t="shared" si="0"/>
        <v>0</v>
      </c>
      <c r="E16" s="382">
        <f t="shared" si="0"/>
        <v>0</v>
      </c>
      <c r="F16" s="383">
        <f t="shared" si="0"/>
        <v>0</v>
      </c>
      <c r="G16" s="381">
        <f t="shared" si="0"/>
        <v>0</v>
      </c>
      <c r="H16" s="382">
        <f t="shared" si="0"/>
        <v>0</v>
      </c>
      <c r="I16" s="794"/>
      <c r="J16" s="794"/>
      <c r="K16" s="794"/>
      <c r="L16" s="794"/>
      <c r="M16" s="794"/>
      <c r="N16" s="794"/>
      <c r="O16" s="794"/>
    </row>
    <row r="17" spans="1:15" ht="13.5" customHeight="1" thickBot="1" x14ac:dyDescent="0.3">
      <c r="A17" s="624"/>
      <c r="B17" s="489"/>
      <c r="C17" s="489"/>
      <c r="D17" s="794"/>
      <c r="E17" s="489"/>
      <c r="F17" s="794"/>
      <c r="G17" s="794"/>
      <c r="H17" s="794"/>
      <c r="I17" s="794"/>
      <c r="J17" s="794"/>
      <c r="K17" s="794"/>
      <c r="L17" s="794"/>
      <c r="M17" s="794"/>
      <c r="N17" s="794"/>
      <c r="O17" s="794"/>
    </row>
    <row r="18" spans="1:15" ht="15" hidden="1" customHeight="1" thickBot="1" x14ac:dyDescent="0.3">
      <c r="A18" s="1175"/>
      <c r="B18" s="1176"/>
      <c r="C18" s="489"/>
      <c r="D18" s="489"/>
      <c r="E18" s="489"/>
      <c r="F18" s="794"/>
      <c r="G18" s="794"/>
      <c r="H18" s="794"/>
      <c r="I18" s="794"/>
      <c r="J18" s="794"/>
      <c r="K18" s="794"/>
      <c r="L18" s="794"/>
      <c r="M18" s="794"/>
      <c r="N18" s="794"/>
      <c r="O18" s="794"/>
    </row>
    <row r="19" spans="1:15" ht="16.5" customHeight="1" thickBot="1" x14ac:dyDescent="0.3">
      <c r="A19" s="1334" t="s">
        <v>26</v>
      </c>
      <c r="B19" s="1253" t="s">
        <v>492</v>
      </c>
      <c r="C19" s="1356" t="s">
        <v>442</v>
      </c>
      <c r="D19" s="1358" t="s">
        <v>443</v>
      </c>
      <c r="E19" s="1351" t="s">
        <v>444</v>
      </c>
      <c r="F19" s="1315"/>
      <c r="G19" s="1315"/>
      <c r="H19" s="1315"/>
      <c r="I19" s="1316"/>
      <c r="J19" s="1360" t="s">
        <v>445</v>
      </c>
      <c r="K19" s="1315"/>
      <c r="L19" s="1315"/>
      <c r="M19" s="1315"/>
      <c r="N19" s="1315"/>
      <c r="O19" s="1358" t="s">
        <v>29</v>
      </c>
    </row>
    <row r="20" spans="1:15" ht="91.5" customHeight="1" thickBot="1" x14ac:dyDescent="0.3">
      <c r="A20" s="1250"/>
      <c r="B20" s="1254"/>
      <c r="C20" s="1357"/>
      <c r="D20" s="1312"/>
      <c r="E20" s="1177" t="s">
        <v>524</v>
      </c>
      <c r="F20" s="1178" t="s">
        <v>525</v>
      </c>
      <c r="G20" s="1177" t="s">
        <v>526</v>
      </c>
      <c r="H20" s="1178" t="s">
        <v>527</v>
      </c>
      <c r="I20" s="1178" t="s">
        <v>528</v>
      </c>
      <c r="J20" s="1179" t="s">
        <v>529</v>
      </c>
      <c r="K20" s="1180" t="s">
        <v>525</v>
      </c>
      <c r="L20" s="1177" t="s">
        <v>526</v>
      </c>
      <c r="M20" s="594" t="s">
        <v>530</v>
      </c>
      <c r="N20" s="1177" t="s">
        <v>531</v>
      </c>
      <c r="O20" s="1312"/>
    </row>
    <row r="21" spans="1:15" ht="15" customHeight="1" thickBot="1" x14ac:dyDescent="0.3">
      <c r="A21" s="651" t="s">
        <v>51</v>
      </c>
      <c r="B21" s="596"/>
      <c r="C21" s="786"/>
      <c r="D21" s="786"/>
      <c r="E21" s="786"/>
      <c r="F21" s="786"/>
      <c r="G21" s="786"/>
      <c r="H21" s="786"/>
      <c r="I21" s="786"/>
      <c r="J21" s="786"/>
      <c r="K21" s="786"/>
      <c r="L21" s="786"/>
      <c r="M21" s="786"/>
      <c r="N21" s="786"/>
      <c r="O21" s="596"/>
    </row>
    <row r="22" spans="1:15" ht="24.75" customHeight="1" x14ac:dyDescent="0.25">
      <c r="A22" s="492" t="s">
        <v>156</v>
      </c>
      <c r="B22" s="1174" t="s">
        <v>518</v>
      </c>
      <c r="C22" s="494">
        <v>0</v>
      </c>
      <c r="D22" s="495">
        <v>0</v>
      </c>
      <c r="E22" s="495">
        <v>0</v>
      </c>
      <c r="F22" s="495">
        <v>0</v>
      </c>
      <c r="G22" s="495">
        <v>0</v>
      </c>
      <c r="H22" s="495">
        <v>0</v>
      </c>
      <c r="I22" s="496">
        <v>0</v>
      </c>
      <c r="J22" s="497">
        <v>0</v>
      </c>
      <c r="K22" s="495">
        <v>0</v>
      </c>
      <c r="L22" s="495">
        <v>0</v>
      </c>
      <c r="M22" s="495">
        <v>0</v>
      </c>
      <c r="N22" s="1121">
        <v>0</v>
      </c>
      <c r="O22" s="1181">
        <f>D22+E22+F22+G22+H22+I22-J22-K22-L22-M22-N22</f>
        <v>0</v>
      </c>
    </row>
    <row r="23" spans="1:15" ht="23.25" customHeight="1" x14ac:dyDescent="0.25">
      <c r="A23" s="498" t="s">
        <v>182</v>
      </c>
      <c r="B23" s="420" t="s">
        <v>532</v>
      </c>
      <c r="C23" s="371">
        <v>0</v>
      </c>
      <c r="D23" s="372">
        <v>0</v>
      </c>
      <c r="E23" s="372">
        <v>0</v>
      </c>
      <c r="F23" s="372">
        <v>0</v>
      </c>
      <c r="G23" s="372">
        <v>0</v>
      </c>
      <c r="H23" s="372">
        <v>0</v>
      </c>
      <c r="I23" s="373">
        <v>0</v>
      </c>
      <c r="J23" s="374">
        <v>0</v>
      </c>
      <c r="K23" s="372">
        <v>0</v>
      </c>
      <c r="L23" s="372">
        <v>0</v>
      </c>
      <c r="M23" s="372">
        <v>0</v>
      </c>
      <c r="N23" s="620">
        <v>0</v>
      </c>
      <c r="O23" s="1000">
        <f>D23+E23+F23+G23+H23+I23-J23-K23-L23-M23-N23</f>
        <v>0</v>
      </c>
    </row>
    <row r="24" spans="1:15" ht="21.75" customHeight="1" x14ac:dyDescent="0.25">
      <c r="A24" s="498" t="s">
        <v>234</v>
      </c>
      <c r="B24" s="410" t="s">
        <v>520</v>
      </c>
      <c r="C24" s="371">
        <v>0</v>
      </c>
      <c r="D24" s="372">
        <v>0</v>
      </c>
      <c r="E24" s="372">
        <v>0</v>
      </c>
      <c r="F24" s="372">
        <v>0</v>
      </c>
      <c r="G24" s="372">
        <v>0</v>
      </c>
      <c r="H24" s="372">
        <v>0</v>
      </c>
      <c r="I24" s="373">
        <v>0</v>
      </c>
      <c r="J24" s="374">
        <v>0</v>
      </c>
      <c r="K24" s="372">
        <v>0</v>
      </c>
      <c r="L24" s="372">
        <v>0</v>
      </c>
      <c r="M24" s="372">
        <v>0</v>
      </c>
      <c r="N24" s="620">
        <v>0</v>
      </c>
      <c r="O24" s="1000">
        <f>D24+E24+F24+G24+H24+I24-J24-K24-L24-M24-N24</f>
        <v>0</v>
      </c>
    </row>
    <row r="25" spans="1:15" ht="39.75" customHeight="1" x14ac:dyDescent="0.25">
      <c r="A25" s="498" t="s">
        <v>256</v>
      </c>
      <c r="B25" s="410" t="s">
        <v>521</v>
      </c>
      <c r="C25" s="371">
        <v>0</v>
      </c>
      <c r="D25" s="372">
        <v>0</v>
      </c>
      <c r="E25" s="372">
        <v>0</v>
      </c>
      <c r="F25" s="372">
        <v>0</v>
      </c>
      <c r="G25" s="372">
        <v>0</v>
      </c>
      <c r="H25" s="372">
        <v>0</v>
      </c>
      <c r="I25" s="373">
        <v>0</v>
      </c>
      <c r="J25" s="374">
        <v>0</v>
      </c>
      <c r="K25" s="372">
        <v>0</v>
      </c>
      <c r="L25" s="372">
        <v>0</v>
      </c>
      <c r="M25" s="372">
        <v>0</v>
      </c>
      <c r="N25" s="620">
        <v>0</v>
      </c>
      <c r="O25" s="1000">
        <f>D25+E25+F25+G25+H25+I25-J25-K25-L25-M25-N25</f>
        <v>0</v>
      </c>
    </row>
    <row r="26" spans="1:15" ht="36.75" customHeight="1" thickBot="1" x14ac:dyDescent="0.3">
      <c r="A26" s="1182" t="s">
        <v>275</v>
      </c>
      <c r="B26" s="1147" t="s">
        <v>522</v>
      </c>
      <c r="C26" s="402">
        <v>0</v>
      </c>
      <c r="D26" s="403">
        <v>0</v>
      </c>
      <c r="E26" s="403">
        <v>0</v>
      </c>
      <c r="F26" s="403">
        <v>0</v>
      </c>
      <c r="G26" s="403">
        <v>0</v>
      </c>
      <c r="H26" s="403">
        <v>0</v>
      </c>
      <c r="I26" s="404">
        <v>0</v>
      </c>
      <c r="J26" s="405">
        <v>0</v>
      </c>
      <c r="K26" s="403">
        <v>0</v>
      </c>
      <c r="L26" s="403">
        <v>0</v>
      </c>
      <c r="M26" s="403">
        <v>0</v>
      </c>
      <c r="N26" s="1183">
        <v>0</v>
      </c>
      <c r="O26" s="1184">
        <f>D26+E26+F26+G26+H26+I26-J26-K26-L26-M26-N26</f>
        <v>0</v>
      </c>
    </row>
    <row r="27" spans="1:15" ht="27" customHeight="1" thickBot="1" x14ac:dyDescent="0.3">
      <c r="A27" s="503" t="s">
        <v>347</v>
      </c>
      <c r="B27" s="637" t="s">
        <v>523</v>
      </c>
      <c r="C27" s="380">
        <f t="shared" ref="C27:O27" si="1">C22+C23+C24+C25</f>
        <v>0</v>
      </c>
      <c r="D27" s="381">
        <f t="shared" si="1"/>
        <v>0</v>
      </c>
      <c r="E27" s="381">
        <f t="shared" si="1"/>
        <v>0</v>
      </c>
      <c r="F27" s="381">
        <f t="shared" si="1"/>
        <v>0</v>
      </c>
      <c r="G27" s="381">
        <f t="shared" si="1"/>
        <v>0</v>
      </c>
      <c r="H27" s="381">
        <f t="shared" si="1"/>
        <v>0</v>
      </c>
      <c r="I27" s="382">
        <f t="shared" si="1"/>
        <v>0</v>
      </c>
      <c r="J27" s="383">
        <f t="shared" si="1"/>
        <v>0</v>
      </c>
      <c r="K27" s="381">
        <f t="shared" si="1"/>
        <v>0</v>
      </c>
      <c r="L27" s="381">
        <f t="shared" si="1"/>
        <v>0</v>
      </c>
      <c r="M27" s="381">
        <f t="shared" si="1"/>
        <v>0</v>
      </c>
      <c r="N27" s="792">
        <f t="shared" si="1"/>
        <v>0</v>
      </c>
      <c r="O27" s="845">
        <f t="shared" si="1"/>
        <v>0</v>
      </c>
    </row>
    <row r="28" spans="1:15" ht="6" customHeight="1" thickBot="1" x14ac:dyDescent="0.3">
      <c r="A28" s="624"/>
      <c r="B28" s="489"/>
      <c r="C28" s="489"/>
      <c r="D28" s="489"/>
      <c r="E28" s="489"/>
      <c r="F28" s="489"/>
      <c r="G28" s="489"/>
      <c r="H28" s="794"/>
      <c r="I28" s="794"/>
      <c r="J28" s="489"/>
      <c r="K28" s="794"/>
      <c r="L28" s="794"/>
      <c r="M28" s="794"/>
      <c r="N28" s="794"/>
      <c r="O28" s="794"/>
    </row>
    <row r="29" spans="1:15" ht="15" hidden="1" customHeight="1" thickBot="1" x14ac:dyDescent="0.3">
      <c r="A29" s="624"/>
      <c r="B29" s="1185"/>
      <c r="C29" s="489"/>
      <c r="D29" s="489"/>
      <c r="E29" s="489"/>
      <c r="F29" s="489"/>
      <c r="G29" s="489"/>
      <c r="H29" s="794"/>
      <c r="I29" s="794"/>
      <c r="J29" s="489"/>
      <c r="K29" s="794"/>
      <c r="L29" s="794"/>
      <c r="M29" s="794"/>
      <c r="N29" s="794"/>
      <c r="O29" s="794"/>
    </row>
    <row r="30" spans="1:15" ht="21" customHeight="1" thickBot="1" x14ac:dyDescent="0.3">
      <c r="A30" s="1325" t="s">
        <v>26</v>
      </c>
      <c r="B30" s="1311" t="s">
        <v>27</v>
      </c>
      <c r="C30" s="1341" t="s">
        <v>533</v>
      </c>
      <c r="D30" s="1315"/>
      <c r="E30" s="1315"/>
      <c r="F30" s="1315"/>
      <c r="G30" s="1315"/>
      <c r="H30" s="1316"/>
      <c r="I30" s="535"/>
      <c r="J30" s="794"/>
      <c r="K30" s="794"/>
      <c r="L30" s="794"/>
      <c r="M30" s="794"/>
      <c r="N30" s="794"/>
      <c r="O30" s="794"/>
    </row>
    <row r="31" spans="1:15" ht="56.25" customHeight="1" thickBot="1" x14ac:dyDescent="0.3">
      <c r="A31" s="1326"/>
      <c r="B31" s="1312"/>
      <c r="C31" s="688" t="s">
        <v>442</v>
      </c>
      <c r="D31" s="606" t="s">
        <v>443</v>
      </c>
      <c r="E31" s="606" t="s">
        <v>534</v>
      </c>
      <c r="F31" s="606" t="s">
        <v>535</v>
      </c>
      <c r="G31" s="607" t="s">
        <v>450</v>
      </c>
      <c r="H31" s="606" t="s">
        <v>29</v>
      </c>
      <c r="I31" s="796"/>
      <c r="J31" s="794"/>
      <c r="K31" s="794"/>
      <c r="L31" s="794"/>
      <c r="M31" s="794"/>
      <c r="N31" s="794"/>
      <c r="O31" s="794"/>
    </row>
    <row r="32" spans="1:15" ht="18.75" customHeight="1" x14ac:dyDescent="0.25">
      <c r="A32" s="1246" t="s">
        <v>51</v>
      </c>
      <c r="B32" s="1233"/>
      <c r="C32" s="1233"/>
      <c r="D32" s="1233"/>
      <c r="E32" s="1233"/>
      <c r="F32" s="1233"/>
      <c r="G32" s="1233"/>
      <c r="H32" s="1234"/>
      <c r="I32" s="702"/>
      <c r="J32" s="794"/>
      <c r="K32" s="794"/>
      <c r="L32" s="794"/>
      <c r="M32" s="794"/>
      <c r="N32" s="794"/>
      <c r="O32" s="794"/>
    </row>
    <row r="33" spans="1:15" ht="18" customHeight="1" x14ac:dyDescent="0.25">
      <c r="A33" s="498" t="s">
        <v>156</v>
      </c>
      <c r="B33" s="420" t="s">
        <v>518</v>
      </c>
      <c r="C33" s="374">
        <v>0</v>
      </c>
      <c r="D33" s="372">
        <v>0</v>
      </c>
      <c r="E33" s="372">
        <v>0</v>
      </c>
      <c r="F33" s="372">
        <v>0</v>
      </c>
      <c r="G33" s="620">
        <v>0</v>
      </c>
      <c r="H33" s="1000">
        <f>D33+E33-F33+G33</f>
        <v>0</v>
      </c>
      <c r="I33" s="794"/>
      <c r="J33" s="794"/>
      <c r="K33" s="794"/>
      <c r="L33" s="794"/>
      <c r="M33" s="794"/>
      <c r="N33" s="794"/>
      <c r="O33" s="794"/>
    </row>
    <row r="34" spans="1:15" ht="25.5" customHeight="1" x14ac:dyDescent="0.25">
      <c r="A34" s="498" t="s">
        <v>182</v>
      </c>
      <c r="B34" s="420" t="s">
        <v>532</v>
      </c>
      <c r="C34" s="374">
        <v>0</v>
      </c>
      <c r="D34" s="372">
        <v>0</v>
      </c>
      <c r="E34" s="372">
        <v>0</v>
      </c>
      <c r="F34" s="372">
        <v>0</v>
      </c>
      <c r="G34" s="620">
        <v>0</v>
      </c>
      <c r="H34" s="1000">
        <f>D34+E34-F34+G34</f>
        <v>0</v>
      </c>
      <c r="I34" s="794"/>
      <c r="J34" s="794"/>
      <c r="K34" s="794"/>
      <c r="L34" s="794"/>
      <c r="M34" s="794"/>
      <c r="N34" s="794"/>
      <c r="O34" s="794"/>
    </row>
    <row r="35" spans="1:15" ht="24" customHeight="1" x14ac:dyDescent="0.25">
      <c r="A35" s="498" t="s">
        <v>234</v>
      </c>
      <c r="B35" s="410" t="s">
        <v>520</v>
      </c>
      <c r="C35" s="374">
        <v>0</v>
      </c>
      <c r="D35" s="372">
        <v>0</v>
      </c>
      <c r="E35" s="372">
        <v>0</v>
      </c>
      <c r="F35" s="372">
        <v>0</v>
      </c>
      <c r="G35" s="620">
        <v>0</v>
      </c>
      <c r="H35" s="1000">
        <f>D35+E35-F35+G35</f>
        <v>0</v>
      </c>
      <c r="I35" s="794"/>
      <c r="J35" s="794"/>
      <c r="K35" s="794"/>
      <c r="L35" s="794"/>
      <c r="M35" s="794"/>
      <c r="N35" s="794"/>
      <c r="O35" s="794"/>
    </row>
    <row r="36" spans="1:15" ht="36" customHeight="1" x14ac:dyDescent="0.25">
      <c r="A36" s="498" t="s">
        <v>256</v>
      </c>
      <c r="B36" s="410" t="s">
        <v>521</v>
      </c>
      <c r="C36" s="374">
        <v>0</v>
      </c>
      <c r="D36" s="372">
        <v>0</v>
      </c>
      <c r="E36" s="372">
        <v>0</v>
      </c>
      <c r="F36" s="372">
        <v>0</v>
      </c>
      <c r="G36" s="620">
        <v>0</v>
      </c>
      <c r="H36" s="1000">
        <f>D36+E36-F36+G36</f>
        <v>0</v>
      </c>
      <c r="I36" s="794"/>
      <c r="J36" s="794"/>
      <c r="K36" s="794"/>
      <c r="L36" s="794"/>
      <c r="M36" s="794"/>
      <c r="N36" s="794"/>
      <c r="O36" s="794"/>
    </row>
    <row r="37" spans="1:15" ht="30.75" customHeight="1" thickBot="1" x14ac:dyDescent="0.3">
      <c r="A37" s="501" t="s">
        <v>275</v>
      </c>
      <c r="B37" s="414" t="s">
        <v>522</v>
      </c>
      <c r="C37" s="395">
        <v>0</v>
      </c>
      <c r="D37" s="394">
        <v>0</v>
      </c>
      <c r="E37" s="394">
        <v>0</v>
      </c>
      <c r="F37" s="394">
        <v>0</v>
      </c>
      <c r="G37" s="622">
        <v>0</v>
      </c>
      <c r="H37" s="844">
        <f>D37+E37-F37+G37</f>
        <v>0</v>
      </c>
      <c r="I37" s="794"/>
      <c r="J37" s="794"/>
      <c r="K37" s="794"/>
      <c r="L37" s="794"/>
      <c r="M37" s="794"/>
      <c r="N37" s="794"/>
      <c r="O37" s="794"/>
    </row>
    <row r="38" spans="1:15" ht="26.25" customHeight="1" thickBot="1" x14ac:dyDescent="0.3">
      <c r="A38" s="503" t="s">
        <v>347</v>
      </c>
      <c r="B38" s="637" t="s">
        <v>523</v>
      </c>
      <c r="C38" s="383">
        <f t="shared" ref="C38:H38" si="2">C33+C34+C35+C36</f>
        <v>0</v>
      </c>
      <c r="D38" s="381">
        <f t="shared" si="2"/>
        <v>0</v>
      </c>
      <c r="E38" s="381">
        <f t="shared" si="2"/>
        <v>0</v>
      </c>
      <c r="F38" s="381">
        <f t="shared" si="2"/>
        <v>0</v>
      </c>
      <c r="G38" s="792">
        <f t="shared" si="2"/>
        <v>0</v>
      </c>
      <c r="H38" s="845">
        <f t="shared" si="2"/>
        <v>0</v>
      </c>
      <c r="I38" s="794"/>
      <c r="J38" s="794"/>
      <c r="K38" s="794"/>
      <c r="L38" s="794"/>
      <c r="M38" s="794"/>
      <c r="N38" s="794"/>
      <c r="O38" s="794"/>
    </row>
    <row r="39" spans="1:15" x14ac:dyDescent="0.25">
      <c r="A39" s="1172"/>
      <c r="B39" s="794"/>
      <c r="C39" s="489"/>
      <c r="D39" s="489"/>
      <c r="E39" s="489"/>
      <c r="F39" s="794"/>
      <c r="G39" s="794"/>
      <c r="H39" s="794"/>
      <c r="I39" s="794"/>
      <c r="J39" s="794"/>
      <c r="K39" s="794"/>
      <c r="L39" s="794"/>
      <c r="M39" s="794"/>
      <c r="N39" s="794"/>
      <c r="O39" s="794"/>
    </row>
    <row r="40" spans="1:15" x14ac:dyDescent="0.25">
      <c r="A40" s="1172"/>
      <c r="B40" s="1352" t="s">
        <v>536</v>
      </c>
      <c r="C40" s="1349"/>
      <c r="D40" s="1349"/>
      <c r="E40" s="1349"/>
      <c r="F40" s="1349"/>
      <c r="G40" s="1349"/>
      <c r="H40" s="1349"/>
      <c r="I40" s="794"/>
      <c r="J40" s="794"/>
      <c r="K40" s="794"/>
      <c r="L40" s="794"/>
      <c r="M40" s="794"/>
      <c r="N40" s="794"/>
      <c r="O40" s="794"/>
    </row>
    <row r="41" spans="1:15" ht="15" customHeight="1" thickBot="1" x14ac:dyDescent="0.3">
      <c r="A41" s="1172"/>
      <c r="B41" s="1355"/>
      <c r="C41" s="1349"/>
      <c r="D41" s="1349"/>
      <c r="E41" s="489"/>
      <c r="F41" s="794"/>
      <c r="G41" s="794"/>
      <c r="H41" s="794"/>
      <c r="I41" s="794"/>
      <c r="J41" s="794"/>
      <c r="K41" s="794"/>
      <c r="L41" s="794"/>
      <c r="M41" s="794"/>
      <c r="N41" s="794"/>
      <c r="O41" s="794"/>
    </row>
    <row r="42" spans="1:15" ht="80.25" customHeight="1" thickBot="1" x14ac:dyDescent="0.3">
      <c r="A42" s="593" t="s">
        <v>26</v>
      </c>
      <c r="B42" s="536" t="s">
        <v>27</v>
      </c>
      <c r="C42" s="795" t="s">
        <v>537</v>
      </c>
      <c r="D42" s="537" t="s">
        <v>538</v>
      </c>
      <c r="E42" s="794"/>
      <c r="F42" s="794"/>
      <c r="G42" s="794"/>
      <c r="H42" s="794"/>
      <c r="I42" s="794"/>
      <c r="J42" s="794"/>
      <c r="K42" s="794"/>
      <c r="L42" s="794"/>
      <c r="M42" s="794"/>
      <c r="N42" s="794"/>
      <c r="O42" s="794"/>
    </row>
    <row r="43" spans="1:15" ht="36" customHeight="1" thickBot="1" x14ac:dyDescent="0.3">
      <c r="A43" s="503" t="s">
        <v>156</v>
      </c>
      <c r="B43" s="1186" t="s">
        <v>539</v>
      </c>
      <c r="C43" s="1187">
        <f>SUM(C44:C46)</f>
        <v>0</v>
      </c>
      <c r="D43" s="1188">
        <f>SUM(D44:D46)</f>
        <v>0</v>
      </c>
      <c r="E43" s="489"/>
      <c r="F43" s="794"/>
      <c r="G43" s="794"/>
      <c r="H43" s="794"/>
      <c r="I43" s="794"/>
      <c r="J43" s="794"/>
      <c r="K43" s="794"/>
      <c r="L43" s="794"/>
      <c r="M43" s="794"/>
      <c r="N43" s="794"/>
      <c r="O43" s="794"/>
    </row>
    <row r="44" spans="1:15" ht="33.75" customHeight="1" x14ac:dyDescent="0.25">
      <c r="A44" s="580" t="s">
        <v>182</v>
      </c>
      <c r="B44" s="1189" t="s">
        <v>540</v>
      </c>
      <c r="C44" s="1190">
        <v>0</v>
      </c>
      <c r="D44" s="1191">
        <v>0</v>
      </c>
      <c r="E44" s="794"/>
      <c r="F44" s="794"/>
      <c r="G44" s="794"/>
      <c r="H44" s="794"/>
      <c r="I44" s="794"/>
      <c r="J44" s="794"/>
      <c r="K44" s="794"/>
      <c r="L44" s="794"/>
      <c r="M44" s="794"/>
      <c r="N44" s="794"/>
      <c r="O44" s="794"/>
    </row>
    <row r="45" spans="1:15" ht="33.75" customHeight="1" x14ac:dyDescent="0.25">
      <c r="A45" s="498" t="s">
        <v>234</v>
      </c>
      <c r="B45" s="1192" t="s">
        <v>541</v>
      </c>
      <c r="C45" s="1193">
        <v>0</v>
      </c>
      <c r="D45" s="1194">
        <v>0</v>
      </c>
      <c r="E45" s="794"/>
      <c r="F45" s="794"/>
      <c r="G45" s="794"/>
      <c r="H45" s="794"/>
      <c r="I45" s="794"/>
      <c r="J45" s="794"/>
      <c r="K45" s="794"/>
      <c r="L45" s="794"/>
      <c r="M45" s="794"/>
      <c r="N45" s="794"/>
      <c r="O45" s="794"/>
    </row>
    <row r="46" spans="1:15" ht="30" customHeight="1" thickBot="1" x14ac:dyDescent="0.3">
      <c r="A46" s="1182" t="s">
        <v>256</v>
      </c>
      <c r="B46" s="1195" t="s">
        <v>542</v>
      </c>
      <c r="C46" s="1196">
        <v>0</v>
      </c>
      <c r="D46" s="1197">
        <v>0</v>
      </c>
      <c r="E46" s="794"/>
      <c r="F46" s="794"/>
      <c r="G46" s="794"/>
      <c r="H46" s="794"/>
      <c r="I46" s="794"/>
      <c r="J46" s="794"/>
      <c r="K46" s="794"/>
      <c r="L46" s="794"/>
      <c r="M46" s="794"/>
      <c r="N46" s="794"/>
      <c r="O46" s="794"/>
    </row>
    <row r="47" spans="1:15" x14ac:dyDescent="0.25">
      <c r="A47" s="1172"/>
      <c r="B47" s="794"/>
      <c r="C47" s="794"/>
      <c r="D47" s="794"/>
      <c r="E47" s="794"/>
      <c r="F47" s="794"/>
      <c r="G47" s="794"/>
      <c r="H47" s="794"/>
      <c r="I47" s="794"/>
      <c r="J47" s="794"/>
      <c r="K47" s="794"/>
      <c r="L47" s="794"/>
      <c r="M47" s="794"/>
      <c r="N47" s="794"/>
      <c r="O47" s="794"/>
    </row>
    <row r="48" spans="1:15" ht="15" customHeight="1" thickBot="1" x14ac:dyDescent="0.3">
      <c r="A48" s="1172"/>
      <c r="B48" s="794"/>
      <c r="C48" s="794"/>
      <c r="D48" s="794"/>
      <c r="E48" s="794"/>
      <c r="F48" s="794"/>
      <c r="G48" s="794"/>
      <c r="H48" s="794"/>
      <c r="I48" s="794"/>
      <c r="J48" s="794"/>
      <c r="K48" s="794"/>
      <c r="L48" s="794"/>
      <c r="M48" s="794"/>
      <c r="N48" s="794"/>
      <c r="O48" s="794"/>
    </row>
    <row r="49" spans="1:15" ht="61.5" customHeight="1" x14ac:dyDescent="0.25">
      <c r="A49" s="802" t="s">
        <v>26</v>
      </c>
      <c r="B49" s="803" t="s">
        <v>27</v>
      </c>
      <c r="C49" s="1198" t="s">
        <v>537</v>
      </c>
      <c r="D49" s="687" t="s">
        <v>543</v>
      </c>
      <c r="E49" s="687" t="s">
        <v>544</v>
      </c>
      <c r="F49" s="687" t="s">
        <v>538</v>
      </c>
      <c r="G49" s="794"/>
      <c r="H49" s="794"/>
      <c r="I49" s="794"/>
      <c r="J49" s="794"/>
      <c r="K49" s="794"/>
      <c r="L49" s="794"/>
      <c r="M49" s="794"/>
      <c r="N49" s="794"/>
      <c r="O49" s="794"/>
    </row>
    <row r="50" spans="1:15" ht="30.75" customHeight="1" x14ac:dyDescent="0.25">
      <c r="A50" s="498" t="s">
        <v>156</v>
      </c>
      <c r="B50" s="1199" t="s">
        <v>545</v>
      </c>
      <c r="C50" s="374">
        <f>SUM(C51:C52)</f>
        <v>0</v>
      </c>
      <c r="D50" s="372">
        <f>SUM(D51:D52)</f>
        <v>0</v>
      </c>
      <c r="E50" s="372">
        <f>SUM(E51:E52)</f>
        <v>0</v>
      </c>
      <c r="F50" s="373">
        <f>SUM(F51:F52)</f>
        <v>0</v>
      </c>
      <c r="G50" s="794"/>
      <c r="H50" s="794"/>
      <c r="I50" s="794"/>
      <c r="J50" s="794"/>
      <c r="K50" s="794"/>
      <c r="L50" s="794"/>
      <c r="M50" s="794"/>
      <c r="N50" s="794"/>
      <c r="O50" s="794"/>
    </row>
    <row r="51" spans="1:15" ht="31.5" customHeight="1" x14ac:dyDescent="0.25">
      <c r="A51" s="498" t="s">
        <v>182</v>
      </c>
      <c r="B51" s="1144" t="s">
        <v>546</v>
      </c>
      <c r="C51" s="374">
        <v>0</v>
      </c>
      <c r="D51" s="372">
        <v>0</v>
      </c>
      <c r="E51" s="372">
        <v>0</v>
      </c>
      <c r="F51" s="373">
        <f>C51+D51-E51</f>
        <v>0</v>
      </c>
      <c r="G51" s="794"/>
      <c r="H51" s="794"/>
      <c r="I51" s="794"/>
      <c r="J51" s="794"/>
      <c r="K51" s="794"/>
      <c r="L51" s="794"/>
      <c r="M51" s="794"/>
      <c r="N51" s="794"/>
      <c r="O51" s="794"/>
    </row>
    <row r="52" spans="1:15" ht="36.75" customHeight="1" thickBot="1" x14ac:dyDescent="0.3">
      <c r="A52" s="1182" t="s">
        <v>234</v>
      </c>
      <c r="B52" s="1200" t="s">
        <v>547</v>
      </c>
      <c r="C52" s="405">
        <v>0</v>
      </c>
      <c r="D52" s="403">
        <v>0</v>
      </c>
      <c r="E52" s="403">
        <v>0</v>
      </c>
      <c r="F52" s="404">
        <f>C52+D52-E52</f>
        <v>0</v>
      </c>
      <c r="G52" s="794"/>
      <c r="H52" s="794"/>
      <c r="I52" s="794"/>
      <c r="J52" s="794"/>
      <c r="K52" s="794"/>
      <c r="L52" s="794"/>
      <c r="M52" s="794"/>
      <c r="N52" s="794"/>
      <c r="O52" s="794"/>
    </row>
    <row r="53" spans="1:15" x14ac:dyDescent="0.25">
      <c r="A53" s="1172"/>
      <c r="B53" s="794"/>
      <c r="C53" s="794"/>
      <c r="D53" s="794"/>
      <c r="E53" s="794"/>
      <c r="F53" s="794"/>
      <c r="G53" s="794"/>
      <c r="H53" s="794"/>
      <c r="I53" s="794"/>
      <c r="J53" s="794"/>
      <c r="K53" s="794"/>
      <c r="L53" s="794"/>
      <c r="M53" s="794"/>
      <c r="N53" s="794"/>
      <c r="O53" s="794"/>
    </row>
    <row r="54" spans="1:15" x14ac:dyDescent="0.25">
      <c r="A54" s="1172"/>
      <c r="B54" s="794"/>
      <c r="C54" s="794"/>
      <c r="D54" s="794"/>
      <c r="E54" s="794"/>
      <c r="F54" s="794"/>
      <c r="G54" s="794"/>
      <c r="H54" s="794"/>
      <c r="I54" s="794"/>
      <c r="J54" s="794"/>
      <c r="K54" s="794"/>
      <c r="L54" s="794"/>
      <c r="M54" s="794"/>
      <c r="N54" s="794"/>
      <c r="O54" s="794"/>
    </row>
    <row r="55" spans="1:15" x14ac:dyDescent="0.25">
      <c r="A55" s="1172"/>
      <c r="B55" s="794"/>
      <c r="C55" s="794"/>
      <c r="D55" s="794"/>
      <c r="E55" s="794"/>
      <c r="F55" s="794"/>
      <c r="G55" s="794"/>
      <c r="H55" s="794"/>
      <c r="I55" s="794"/>
      <c r="J55" s="794"/>
      <c r="K55" s="794"/>
      <c r="L55" s="794"/>
      <c r="M55" s="794"/>
      <c r="N55" s="794"/>
      <c r="O55" s="794"/>
    </row>
    <row r="56" spans="1:15" x14ac:dyDescent="0.25">
      <c r="A56" s="1172"/>
      <c r="B56" s="794"/>
      <c r="C56" s="794"/>
      <c r="D56" s="794"/>
      <c r="E56" s="794"/>
      <c r="F56" s="794"/>
      <c r="G56" s="794"/>
      <c r="H56" s="794"/>
      <c r="I56" s="794"/>
      <c r="J56" s="794"/>
      <c r="K56" s="794"/>
      <c r="L56" s="794"/>
      <c r="M56" s="794"/>
      <c r="N56" s="794"/>
      <c r="O56" s="794"/>
    </row>
    <row r="57" spans="1:15" x14ac:dyDescent="0.25">
      <c r="A57" s="1172"/>
      <c r="B57" s="794"/>
      <c r="C57" s="794"/>
      <c r="D57" s="794"/>
      <c r="E57" s="794"/>
      <c r="F57" s="794"/>
      <c r="G57" s="794"/>
      <c r="H57" s="794"/>
      <c r="I57" s="794"/>
      <c r="J57" s="794"/>
      <c r="K57" s="794"/>
      <c r="L57" s="794"/>
      <c r="M57" s="794"/>
      <c r="N57" s="794"/>
      <c r="O57" s="794"/>
    </row>
    <row r="58" spans="1:15" x14ac:dyDescent="0.25">
      <c r="A58" s="74"/>
      <c r="B58" s="47"/>
      <c r="C58" s="47"/>
      <c r="D58" s="47"/>
      <c r="E58" s="47"/>
      <c r="F58" s="47"/>
      <c r="G58" s="47"/>
      <c r="H58" s="47"/>
    </row>
    <row r="59" spans="1:15" x14ac:dyDescent="0.25">
      <c r="A59" s="74"/>
      <c r="B59" s="47"/>
      <c r="C59" s="47"/>
      <c r="D59" s="47"/>
      <c r="E59" s="47"/>
      <c r="F59" s="47"/>
      <c r="G59" s="47"/>
      <c r="H59" s="47"/>
    </row>
    <row r="60" spans="1:15" x14ac:dyDescent="0.25">
      <c r="A60" s="74"/>
      <c r="B60" s="47"/>
      <c r="C60" s="47"/>
      <c r="D60" s="47"/>
      <c r="E60" s="47"/>
      <c r="F60" s="47"/>
      <c r="G60" s="47"/>
      <c r="H60" s="47"/>
    </row>
    <row r="61" spans="1:15" x14ac:dyDescent="0.25">
      <c r="A61" s="74"/>
      <c r="B61" s="47"/>
      <c r="C61" s="47"/>
      <c r="D61" s="47"/>
      <c r="E61" s="47"/>
      <c r="F61" s="47"/>
      <c r="G61" s="47"/>
      <c r="H61" s="47"/>
    </row>
    <row r="62" spans="1:15" x14ac:dyDescent="0.25">
      <c r="A62" s="74"/>
      <c r="B62" s="47"/>
      <c r="C62" s="47"/>
      <c r="D62" s="47"/>
      <c r="E62" s="47"/>
      <c r="F62" s="47"/>
      <c r="G62" s="47"/>
      <c r="H62" s="47"/>
    </row>
    <row r="63" spans="1:15" x14ac:dyDescent="0.25">
      <c r="A63" s="74"/>
      <c r="B63" s="47"/>
      <c r="C63" s="47"/>
      <c r="D63" s="47"/>
      <c r="E63" s="47"/>
      <c r="F63" s="47"/>
      <c r="G63" s="47"/>
      <c r="H63" s="47"/>
    </row>
    <row r="64" spans="1:15" x14ac:dyDescent="0.25">
      <c r="A64" s="74"/>
      <c r="B64" s="47"/>
      <c r="C64" s="47"/>
      <c r="D64" s="47"/>
      <c r="E64" s="47"/>
      <c r="F64" s="47"/>
      <c r="G64" s="47"/>
      <c r="H64" s="47"/>
    </row>
    <row r="65" spans="1:8" x14ac:dyDescent="0.25">
      <c r="A65" s="74"/>
      <c r="B65" s="47"/>
      <c r="C65" s="47"/>
      <c r="D65" s="47"/>
      <c r="E65" s="47"/>
      <c r="F65" s="47"/>
      <c r="G65" s="47"/>
      <c r="H65" s="47"/>
    </row>
    <row r="66" spans="1:8" x14ac:dyDescent="0.25">
      <c r="A66" s="74"/>
      <c r="B66" s="47"/>
      <c r="C66" s="47"/>
      <c r="D66" s="47"/>
      <c r="E66" s="47"/>
      <c r="F66" s="47"/>
      <c r="G66" s="47"/>
      <c r="H66" s="47"/>
    </row>
    <row r="67" spans="1:8" x14ac:dyDescent="0.25">
      <c r="A67" s="74"/>
      <c r="B67" s="47"/>
      <c r="C67" s="47"/>
      <c r="D67" s="47"/>
      <c r="E67" s="47"/>
      <c r="F67" s="47"/>
      <c r="G67" s="47"/>
      <c r="H67" s="47"/>
    </row>
    <row r="68" spans="1:8" x14ac:dyDescent="0.25">
      <c r="A68" s="74"/>
      <c r="B68" s="47"/>
      <c r="C68" s="47"/>
      <c r="D68" s="47"/>
      <c r="E68" s="47"/>
      <c r="F68" s="47"/>
      <c r="G68" s="47"/>
      <c r="H68" s="47"/>
    </row>
  </sheetData>
  <mergeCells count="23">
    <mergeCell ref="O19:O20"/>
    <mergeCell ref="D19:D20"/>
    <mergeCell ref="A6:C6"/>
    <mergeCell ref="A10:H10"/>
    <mergeCell ref="A30:A31"/>
    <mergeCell ref="F8:H8"/>
    <mergeCell ref="B8:B9"/>
    <mergeCell ref="J19:N19"/>
    <mergeCell ref="B41:D41"/>
    <mergeCell ref="A32:H32"/>
    <mergeCell ref="A19:A20"/>
    <mergeCell ref="C30:H30"/>
    <mergeCell ref="B30:B31"/>
    <mergeCell ref="C19:C20"/>
    <mergeCell ref="B40:H40"/>
    <mergeCell ref="A1:B1"/>
    <mergeCell ref="A5:C5"/>
    <mergeCell ref="C8:E8"/>
    <mergeCell ref="E19:I19"/>
    <mergeCell ref="A3:B3"/>
    <mergeCell ref="B19:B20"/>
    <mergeCell ref="A8:A9"/>
    <mergeCell ref="A4:B4"/>
  </mergeCells>
  <pageMargins left="0.7" right="0.7" top="0.75" bottom="0.75" header="0.3" footer="0.3"/>
  <pageSetup scale="9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X76"/>
  <sheetViews>
    <sheetView topLeftCell="A40" zoomScaleNormal="100" workbookViewId="0">
      <selection activeCell="C53" sqref="C53"/>
    </sheetView>
  </sheetViews>
  <sheetFormatPr defaultColWidth="6.42578125" defaultRowHeight="12.75" x14ac:dyDescent="0.25"/>
  <cols>
    <col min="1" max="1" width="5.42578125" style="31" customWidth="1"/>
    <col min="2" max="2" width="19.7109375" style="19" customWidth="1"/>
    <col min="3" max="3" width="15" style="19" customWidth="1"/>
    <col min="4" max="4" width="16" style="19" customWidth="1"/>
    <col min="5" max="5" width="13.42578125" style="19" customWidth="1"/>
    <col min="6" max="6" width="15.140625" style="19" customWidth="1"/>
    <col min="7" max="7" width="16.5703125" style="19" customWidth="1"/>
    <col min="8" max="9" width="14.28515625" style="19" customWidth="1"/>
    <col min="10" max="10" width="15.85546875" style="19" customWidth="1"/>
    <col min="11" max="11" width="3.85546875" style="19" customWidth="1"/>
    <col min="12" max="12" width="13.42578125" style="19" customWidth="1"/>
    <col min="13" max="13" width="2.140625" style="19" customWidth="1"/>
    <col min="14" max="14" width="13" style="19" customWidth="1"/>
    <col min="15" max="15" width="1.42578125" style="19" customWidth="1"/>
    <col min="16" max="16" width="1.140625" style="19" customWidth="1"/>
    <col min="17" max="17" width="9.5703125" style="19" customWidth="1"/>
    <col min="18" max="18" width="14.85546875" style="19" customWidth="1"/>
    <col min="19" max="19" width="15.7109375" style="19" customWidth="1"/>
    <col min="20" max="20" width="9.140625" style="19" customWidth="1"/>
    <col min="21" max="21" width="6.42578125" style="19" customWidth="1"/>
    <col min="22" max="22" width="39.42578125" style="19" customWidth="1"/>
    <col min="23" max="247" width="10.42578125" style="19" customWidth="1"/>
    <col min="248" max="248" width="4.85546875" style="19" customWidth="1"/>
    <col min="249" max="249" width="53.5703125" style="19" customWidth="1"/>
    <col min="250" max="251" width="6.42578125" style="19" customWidth="1"/>
    <col min="252" max="16384" width="6.42578125" style="19"/>
  </cols>
  <sheetData>
    <row r="1" spans="1:24" ht="57.75" customHeight="1" x14ac:dyDescent="0.3">
      <c r="A1" s="1365" t="s">
        <v>548</v>
      </c>
      <c r="B1" s="1366"/>
      <c r="C1" s="11"/>
      <c r="D1" s="8"/>
      <c r="E1" s="1384"/>
      <c r="F1" s="1366"/>
      <c r="G1" s="1366"/>
      <c r="H1" s="7"/>
      <c r="I1" s="20"/>
      <c r="J1" s="20"/>
      <c r="K1" s="20"/>
      <c r="L1" s="20"/>
      <c r="M1" s="20"/>
      <c r="N1" s="20"/>
      <c r="P1" s="21"/>
      <c r="Q1" s="21"/>
      <c r="R1" s="21"/>
      <c r="S1" s="21"/>
      <c r="T1" s="21"/>
      <c r="U1" s="21"/>
      <c r="V1" s="1380"/>
      <c r="W1" s="1366"/>
      <c r="X1" s="21"/>
    </row>
    <row r="2" spans="1:24" ht="18" customHeight="1" x14ac:dyDescent="0.25">
      <c r="A2" s="81"/>
      <c r="B2" s="82" t="s">
        <v>549</v>
      </c>
      <c r="C2" s="83"/>
      <c r="D2" s="83"/>
      <c r="E2" s="83"/>
      <c r="F2" s="83"/>
      <c r="G2" s="83"/>
      <c r="H2" s="83"/>
      <c r="I2" s="22"/>
      <c r="J2" s="22"/>
      <c r="K2" s="22"/>
      <c r="L2" s="22"/>
      <c r="M2" s="22"/>
      <c r="N2" s="22"/>
      <c r="O2" s="22"/>
      <c r="P2" s="22"/>
      <c r="Q2" s="22"/>
      <c r="R2" s="22"/>
      <c r="S2" s="22"/>
      <c r="T2" s="22"/>
      <c r="U2" s="22"/>
    </row>
    <row r="3" spans="1:24" x14ac:dyDescent="0.25">
      <c r="A3" s="25"/>
      <c r="B3" s="24"/>
      <c r="C3" s="24"/>
      <c r="D3" s="24"/>
      <c r="E3" s="24"/>
      <c r="F3" s="24"/>
      <c r="G3" s="20"/>
      <c r="H3" s="23"/>
      <c r="I3" s="23"/>
      <c r="J3" s="23"/>
      <c r="K3" s="23"/>
      <c r="L3" s="23"/>
      <c r="M3" s="23"/>
      <c r="N3" s="20"/>
      <c r="O3" s="20"/>
      <c r="P3" s="26"/>
      <c r="Q3" s="26"/>
      <c r="R3" s="26"/>
      <c r="S3" s="26"/>
      <c r="T3" s="20"/>
    </row>
    <row r="4" spans="1:24" ht="12.6" customHeight="1" thickBot="1" x14ac:dyDescent="0.3">
      <c r="B4" s="25"/>
      <c r="C4" s="24"/>
      <c r="D4" s="24"/>
      <c r="E4" s="24"/>
      <c r="F4" s="24"/>
      <c r="G4" s="24"/>
      <c r="H4" s="20"/>
      <c r="I4" s="23"/>
      <c r="J4" s="23"/>
      <c r="K4" s="23"/>
      <c r="L4" s="23"/>
      <c r="M4" s="23"/>
      <c r="N4" s="23"/>
      <c r="O4" s="20"/>
      <c r="P4" s="20"/>
      <c r="Q4" s="26"/>
      <c r="R4" s="26"/>
      <c r="S4" s="26"/>
      <c r="T4" s="26"/>
      <c r="U4" s="20"/>
    </row>
    <row r="5" spans="1:24" ht="24" customHeight="1" thickBot="1" x14ac:dyDescent="0.3">
      <c r="A5" s="1367" t="s">
        <v>27</v>
      </c>
      <c r="B5" s="1308"/>
      <c r="C5" s="1385" t="s">
        <v>29</v>
      </c>
      <c r="D5" s="1315"/>
      <c r="E5" s="1315"/>
      <c r="F5" s="1316"/>
      <c r="G5" s="1381" t="s">
        <v>30</v>
      </c>
      <c r="H5" s="1315"/>
      <c r="I5" s="1315"/>
      <c r="J5" s="1316"/>
      <c r="K5" s="574"/>
      <c r="L5" s="574"/>
      <c r="M5" s="574"/>
      <c r="N5" s="574"/>
      <c r="O5" s="592"/>
      <c r="P5" s="592"/>
      <c r="Q5" s="654"/>
      <c r="R5" s="654"/>
      <c r="S5" s="26"/>
      <c r="T5" s="26"/>
      <c r="U5" s="20"/>
    </row>
    <row r="6" spans="1:24" ht="34.5" customHeight="1" thickBot="1" x14ac:dyDescent="0.3">
      <c r="A6" s="1368"/>
      <c r="B6" s="1369"/>
      <c r="C6" s="655" t="s">
        <v>550</v>
      </c>
      <c r="D6" s="656" t="s">
        <v>551</v>
      </c>
      <c r="E6" s="656" t="s">
        <v>552</v>
      </c>
      <c r="F6" s="657" t="s">
        <v>397</v>
      </c>
      <c r="G6" s="658" t="s">
        <v>553</v>
      </c>
      <c r="H6" s="656" t="s">
        <v>551</v>
      </c>
      <c r="I6" s="656" t="s">
        <v>552</v>
      </c>
      <c r="J6" s="657" t="s">
        <v>397</v>
      </c>
      <c r="K6" s="574"/>
      <c r="L6" s="574"/>
      <c r="M6" s="574"/>
      <c r="N6" s="574"/>
      <c r="O6" s="592"/>
      <c r="P6" s="592"/>
      <c r="Q6" s="654"/>
      <c r="R6" s="654"/>
      <c r="S6" s="26"/>
      <c r="T6" s="26"/>
      <c r="U6" s="20"/>
    </row>
    <row r="7" spans="1:24" ht="39" customHeight="1" thickBot="1" x14ac:dyDescent="0.3">
      <c r="A7" s="659" t="s">
        <v>156</v>
      </c>
      <c r="B7" s="660" t="s">
        <v>554</v>
      </c>
      <c r="C7" s="717">
        <f t="shared" ref="C7:J7" si="0">C8+C9+C10+C11+C12</f>
        <v>220346904.25</v>
      </c>
      <c r="D7" s="718">
        <f t="shared" si="0"/>
        <v>19729885.970000003</v>
      </c>
      <c r="E7" s="718">
        <f t="shared" si="0"/>
        <v>0</v>
      </c>
      <c r="F7" s="719">
        <f t="shared" si="0"/>
        <v>200617018.28</v>
      </c>
      <c r="G7" s="720">
        <f t="shared" si="0"/>
        <v>208343760.81</v>
      </c>
      <c r="H7" s="718">
        <f t="shared" si="0"/>
        <v>15671354.57</v>
      </c>
      <c r="I7" s="718">
        <f t="shared" si="0"/>
        <v>0</v>
      </c>
      <c r="J7" s="719">
        <f t="shared" si="0"/>
        <v>192672406.24000001</v>
      </c>
      <c r="K7" s="574"/>
      <c r="L7" s="574"/>
      <c r="M7" s="574"/>
      <c r="N7" s="574"/>
      <c r="O7" s="592"/>
      <c r="P7" s="592"/>
      <c r="Q7" s="654"/>
      <c r="R7" s="654"/>
      <c r="S7" s="26"/>
      <c r="T7" s="26"/>
      <c r="U7" s="20"/>
    </row>
    <row r="8" spans="1:24" ht="28.5" customHeight="1" x14ac:dyDescent="0.25">
      <c r="A8" s="661" t="s">
        <v>182</v>
      </c>
      <c r="B8" s="705" t="s">
        <v>555</v>
      </c>
      <c r="C8" s="721">
        <f>S27</f>
        <v>57880</v>
      </c>
      <c r="D8" s="722">
        <f>I48</f>
        <v>2207.75</v>
      </c>
      <c r="E8" s="722">
        <f>Q48</f>
        <v>0</v>
      </c>
      <c r="F8" s="723">
        <f>C8-D8-E8</f>
        <v>55672.25</v>
      </c>
      <c r="G8" s="724">
        <f>D27</f>
        <v>57880</v>
      </c>
      <c r="H8" s="722">
        <f>D48</f>
        <v>760.75</v>
      </c>
      <c r="I8" s="722">
        <f>K48</f>
        <v>0</v>
      </c>
      <c r="J8" s="723">
        <f>G8-H8-I8</f>
        <v>57119.25</v>
      </c>
      <c r="K8" s="574"/>
      <c r="L8" s="574"/>
      <c r="M8" s="574"/>
      <c r="N8" s="574"/>
      <c r="O8" s="592"/>
      <c r="P8" s="592"/>
      <c r="Q8" s="654"/>
      <c r="R8" s="654"/>
      <c r="S8" s="26"/>
      <c r="T8" s="26"/>
      <c r="U8" s="20"/>
    </row>
    <row r="9" spans="1:24" ht="33" customHeight="1" x14ac:dyDescent="0.25">
      <c r="A9" s="662" t="s">
        <v>234</v>
      </c>
      <c r="B9" s="706" t="s">
        <v>556</v>
      </c>
      <c r="C9" s="725">
        <f>S28</f>
        <v>16829386.169999998</v>
      </c>
      <c r="D9" s="726">
        <f>I49</f>
        <v>1072341.9400000002</v>
      </c>
      <c r="E9" s="726">
        <f>Q49</f>
        <v>0</v>
      </c>
      <c r="F9" s="727">
        <f>C9-D9-E9</f>
        <v>15757044.229999999</v>
      </c>
      <c r="G9" s="724">
        <f>D28</f>
        <v>15510864.73</v>
      </c>
      <c r="H9" s="722">
        <f>D49</f>
        <v>900903.85</v>
      </c>
      <c r="I9" s="722">
        <f>K49</f>
        <v>0</v>
      </c>
      <c r="J9" s="727">
        <f>G9-H9-I9</f>
        <v>14609960.880000001</v>
      </c>
      <c r="K9" s="574"/>
      <c r="L9" s="574"/>
      <c r="M9" s="574"/>
      <c r="N9" s="663"/>
      <c r="O9" s="592"/>
      <c r="P9" s="592"/>
      <c r="Q9" s="654"/>
      <c r="R9" s="654"/>
      <c r="S9" s="26"/>
      <c r="T9" s="26"/>
      <c r="U9" s="20"/>
    </row>
    <row r="10" spans="1:24" ht="25.5" customHeight="1" x14ac:dyDescent="0.25">
      <c r="A10" s="662" t="s">
        <v>256</v>
      </c>
      <c r="B10" s="706" t="s">
        <v>557</v>
      </c>
      <c r="C10" s="725">
        <f>S29</f>
        <v>137487099.70000002</v>
      </c>
      <c r="D10" s="726">
        <f>I50</f>
        <v>18655336.280000001</v>
      </c>
      <c r="E10" s="726">
        <f>Q50</f>
        <v>0</v>
      </c>
      <c r="F10" s="727">
        <f>C10-D10-E10</f>
        <v>118831763.42000002</v>
      </c>
      <c r="G10" s="724">
        <f>D29</f>
        <v>126949383.92</v>
      </c>
      <c r="H10" s="722">
        <f>D50</f>
        <v>14769689.970000001</v>
      </c>
      <c r="I10" s="722">
        <f>K50</f>
        <v>0</v>
      </c>
      <c r="J10" s="727">
        <f>G10-H10-I10</f>
        <v>112179693.95</v>
      </c>
      <c r="K10" s="574"/>
      <c r="L10" s="574"/>
      <c r="M10" s="574"/>
      <c r="N10" s="574"/>
      <c r="O10" s="592"/>
      <c r="P10" s="592"/>
      <c r="Q10" s="654"/>
      <c r="R10" s="654"/>
      <c r="S10" s="26"/>
      <c r="T10" s="26"/>
      <c r="U10" s="20"/>
    </row>
    <row r="11" spans="1:24" ht="24" customHeight="1" x14ac:dyDescent="0.25">
      <c r="A11" s="662" t="s">
        <v>275</v>
      </c>
      <c r="B11" s="706" t="s">
        <v>558</v>
      </c>
      <c r="C11" s="725">
        <f>S30</f>
        <v>0</v>
      </c>
      <c r="D11" s="726">
        <f>I51</f>
        <v>0</v>
      </c>
      <c r="E11" s="726">
        <f>Q51</f>
        <v>0</v>
      </c>
      <c r="F11" s="727">
        <f>C11-D11-E11</f>
        <v>0</v>
      </c>
      <c r="G11" s="724">
        <f>D30</f>
        <v>0</v>
      </c>
      <c r="H11" s="722">
        <f>D51</f>
        <v>0</v>
      </c>
      <c r="I11" s="722">
        <f>K51</f>
        <v>0</v>
      </c>
      <c r="J11" s="727">
        <f>G11-H11-I11</f>
        <v>0</v>
      </c>
      <c r="K11" s="574"/>
      <c r="L11" s="574"/>
      <c r="M11" s="574"/>
      <c r="N11" s="574"/>
      <c r="O11" s="592"/>
      <c r="P11" s="592"/>
      <c r="Q11" s="654"/>
      <c r="R11" s="654"/>
      <c r="S11" s="26"/>
      <c r="T11" s="26"/>
      <c r="U11" s="20"/>
    </row>
    <row r="12" spans="1:24" ht="24" customHeight="1" thickBot="1" x14ac:dyDescent="0.3">
      <c r="A12" s="664" t="s">
        <v>347</v>
      </c>
      <c r="B12" s="672" t="s">
        <v>559</v>
      </c>
      <c r="C12" s="728">
        <f>S31</f>
        <v>65972538.380000003</v>
      </c>
      <c r="D12" s="729">
        <f>I52</f>
        <v>0</v>
      </c>
      <c r="E12" s="729">
        <f>Q52</f>
        <v>0</v>
      </c>
      <c r="F12" s="730">
        <f>C12-D12-E12</f>
        <v>65972538.380000003</v>
      </c>
      <c r="G12" s="724">
        <f>D31</f>
        <v>65825632.159999996</v>
      </c>
      <c r="H12" s="729">
        <f>D52</f>
        <v>0</v>
      </c>
      <c r="I12" s="722">
        <f>K52</f>
        <v>0</v>
      </c>
      <c r="J12" s="730">
        <f>G12-H12-I12</f>
        <v>65825632.159999996</v>
      </c>
      <c r="K12" s="574"/>
      <c r="L12" s="574"/>
      <c r="M12" s="574"/>
      <c r="N12" s="574"/>
      <c r="O12" s="592"/>
      <c r="P12" s="592"/>
      <c r="Q12" s="654"/>
      <c r="R12" s="654"/>
      <c r="S12" s="26"/>
      <c r="T12" s="26"/>
      <c r="U12" s="20"/>
    </row>
    <row r="13" spans="1:24" ht="23.25" customHeight="1" thickBot="1" x14ac:dyDescent="0.3">
      <c r="A13" s="659" t="s">
        <v>349</v>
      </c>
      <c r="B13" s="666" t="s">
        <v>560</v>
      </c>
      <c r="C13" s="717">
        <f t="shared" ref="C13:J13" si="1">C14+C15+C18</f>
        <v>4694706.3100000005</v>
      </c>
      <c r="D13" s="718">
        <f t="shared" si="1"/>
        <v>1778778.8499999999</v>
      </c>
      <c r="E13" s="718">
        <f t="shared" si="1"/>
        <v>0</v>
      </c>
      <c r="F13" s="719">
        <f t="shared" si="1"/>
        <v>2915927.46</v>
      </c>
      <c r="G13" s="720">
        <f t="shared" si="1"/>
        <v>3428954.17</v>
      </c>
      <c r="H13" s="718">
        <f t="shared" si="1"/>
        <v>1257237.78</v>
      </c>
      <c r="I13" s="718">
        <f t="shared" si="1"/>
        <v>0</v>
      </c>
      <c r="J13" s="719">
        <f t="shared" si="1"/>
        <v>2171716.3899999997</v>
      </c>
      <c r="K13" s="574"/>
      <c r="L13" s="574"/>
      <c r="M13" s="574"/>
      <c r="N13" s="574"/>
      <c r="O13" s="592"/>
      <c r="P13" s="592"/>
      <c r="Q13" s="654"/>
      <c r="R13" s="654"/>
      <c r="S13" s="26"/>
      <c r="T13" s="26"/>
      <c r="U13" s="20"/>
    </row>
    <row r="14" spans="1:24" ht="24.75" customHeight="1" thickBot="1" x14ac:dyDescent="0.3">
      <c r="A14" s="667" t="s">
        <v>351</v>
      </c>
      <c r="B14" s="707" t="s">
        <v>561</v>
      </c>
      <c r="C14" s="731">
        <f>S33</f>
        <v>2526401.21</v>
      </c>
      <c r="D14" s="732">
        <f>I54</f>
        <v>1161061.5</v>
      </c>
      <c r="E14" s="732">
        <f>Q54</f>
        <v>0</v>
      </c>
      <c r="F14" s="733">
        <f>C14-D14-E14</f>
        <v>1365339.71</v>
      </c>
      <c r="G14" s="734">
        <f>D33</f>
        <v>1500090.22</v>
      </c>
      <c r="H14" s="732">
        <f>D54</f>
        <v>827501.31</v>
      </c>
      <c r="I14" s="732">
        <f>K54</f>
        <v>0</v>
      </c>
      <c r="J14" s="733">
        <f>G14-H14-I14</f>
        <v>672588.90999999992</v>
      </c>
      <c r="K14" s="574"/>
      <c r="L14" s="574"/>
      <c r="M14" s="574"/>
      <c r="N14" s="574"/>
      <c r="O14" s="592"/>
      <c r="P14" s="592"/>
      <c r="Q14" s="654"/>
      <c r="R14" s="654"/>
      <c r="S14" s="26"/>
      <c r="T14" s="26"/>
      <c r="U14" s="20"/>
    </row>
    <row r="15" spans="1:24" ht="39" customHeight="1" thickBot="1" x14ac:dyDescent="0.3">
      <c r="A15" s="659" t="s">
        <v>353</v>
      </c>
      <c r="B15" s="660" t="s">
        <v>562</v>
      </c>
      <c r="C15" s="735">
        <f t="shared" ref="C15:J15" si="2">C17+C16</f>
        <v>2168305.1</v>
      </c>
      <c r="D15" s="736">
        <f t="shared" si="2"/>
        <v>617717.34999999986</v>
      </c>
      <c r="E15" s="736">
        <f t="shared" si="2"/>
        <v>0</v>
      </c>
      <c r="F15" s="737">
        <f t="shared" si="2"/>
        <v>1550587.7500000002</v>
      </c>
      <c r="G15" s="738">
        <f t="shared" si="2"/>
        <v>1928863.9500000002</v>
      </c>
      <c r="H15" s="736">
        <f t="shared" si="2"/>
        <v>429736.47</v>
      </c>
      <c r="I15" s="736">
        <f t="shared" si="2"/>
        <v>0</v>
      </c>
      <c r="J15" s="737">
        <f t="shared" si="2"/>
        <v>1499127.48</v>
      </c>
      <c r="K15" s="574"/>
      <c r="L15" s="574"/>
      <c r="M15" s="574"/>
      <c r="N15" s="574"/>
      <c r="O15" s="592"/>
      <c r="P15" s="592"/>
      <c r="Q15" s="654"/>
      <c r="R15" s="654"/>
      <c r="S15" s="26"/>
      <c r="T15" s="26"/>
      <c r="U15" s="20"/>
    </row>
    <row r="16" spans="1:24" ht="33.75" customHeight="1" x14ac:dyDescent="0.25">
      <c r="A16" s="661" t="s">
        <v>355</v>
      </c>
      <c r="B16" s="705" t="s">
        <v>563</v>
      </c>
      <c r="C16" s="721">
        <f>S35</f>
        <v>604616.47</v>
      </c>
      <c r="D16" s="722">
        <f>I56</f>
        <v>147859.18</v>
      </c>
      <c r="E16" s="722">
        <f>Q56</f>
        <v>0</v>
      </c>
      <c r="F16" s="723">
        <f>SUM(C16-D16-E16)</f>
        <v>456757.29</v>
      </c>
      <c r="G16" s="724">
        <f>D35</f>
        <v>534711.1</v>
      </c>
      <c r="H16" s="722">
        <f>D56</f>
        <v>67885.490000000005</v>
      </c>
      <c r="I16" s="722">
        <f>K56</f>
        <v>0</v>
      </c>
      <c r="J16" s="723">
        <f>G16-H16-I16</f>
        <v>466825.61</v>
      </c>
      <c r="K16" s="574"/>
      <c r="L16" s="574"/>
      <c r="M16" s="574"/>
      <c r="N16" s="574"/>
      <c r="O16" s="592"/>
      <c r="P16" s="592"/>
      <c r="Q16" s="654"/>
      <c r="R16" s="654"/>
      <c r="S16" s="26"/>
      <c r="T16" s="26"/>
      <c r="U16" s="20"/>
    </row>
    <row r="17" spans="1:23" ht="29.25" customHeight="1" x14ac:dyDescent="0.25">
      <c r="A17" s="662" t="s">
        <v>357</v>
      </c>
      <c r="B17" s="706" t="s">
        <v>564</v>
      </c>
      <c r="C17" s="725">
        <f>S36</f>
        <v>1563688.6300000001</v>
      </c>
      <c r="D17" s="726">
        <f>I57</f>
        <v>469858.16999999993</v>
      </c>
      <c r="E17" s="726">
        <f>Q57</f>
        <v>0</v>
      </c>
      <c r="F17" s="723">
        <f>SUM(C17-D17-E17)</f>
        <v>1093830.4600000002</v>
      </c>
      <c r="G17" s="739">
        <f>D36</f>
        <v>1394152.85</v>
      </c>
      <c r="H17" s="722">
        <f>D57</f>
        <v>361850.98</v>
      </c>
      <c r="I17" s="722">
        <f>K57</f>
        <v>0</v>
      </c>
      <c r="J17" s="727">
        <f>G17-H17-I17</f>
        <v>1032301.8700000001</v>
      </c>
      <c r="K17" s="574"/>
      <c r="L17" s="574"/>
      <c r="M17" s="574"/>
      <c r="N17" s="574"/>
      <c r="O17" s="592"/>
      <c r="P17" s="592"/>
      <c r="Q17" s="654"/>
      <c r="R17" s="654"/>
      <c r="S17" s="26"/>
      <c r="T17" s="26"/>
      <c r="U17" s="20"/>
    </row>
    <row r="18" spans="1:23" ht="16.5" customHeight="1" x14ac:dyDescent="0.25">
      <c r="A18" s="662" t="s">
        <v>359</v>
      </c>
      <c r="B18" s="706" t="s">
        <v>565</v>
      </c>
      <c r="C18" s="740">
        <f>S37</f>
        <v>0</v>
      </c>
      <c r="D18" s="726">
        <f>I58</f>
        <v>0</v>
      </c>
      <c r="E18" s="726">
        <f>Q58</f>
        <v>0</v>
      </c>
      <c r="F18" s="723">
        <f>SUM(C18-D18-E18)</f>
        <v>0</v>
      </c>
      <c r="G18" s="739">
        <f>D37</f>
        <v>0</v>
      </c>
      <c r="H18" s="722">
        <f>D58</f>
        <v>0</v>
      </c>
      <c r="I18" s="726">
        <f>K58</f>
        <v>0</v>
      </c>
      <c r="J18" s="727">
        <f>G18-H18-I18</f>
        <v>0</v>
      </c>
      <c r="K18" s="574"/>
      <c r="L18" s="574"/>
      <c r="M18" s="574"/>
      <c r="N18" s="574"/>
      <c r="O18" s="592"/>
      <c r="P18" s="592"/>
      <c r="Q18" s="654"/>
      <c r="R18" s="654"/>
      <c r="S18" s="26"/>
      <c r="T18" s="26"/>
      <c r="U18" s="20"/>
    </row>
    <row r="19" spans="1:23" ht="15.75" customHeight="1" thickBot="1" x14ac:dyDescent="0.3">
      <c r="A19" s="664" t="s">
        <v>361</v>
      </c>
      <c r="B19" s="672" t="s">
        <v>566</v>
      </c>
      <c r="C19" s="728">
        <f>S38</f>
        <v>0</v>
      </c>
      <c r="D19" s="729">
        <f>I59</f>
        <v>0</v>
      </c>
      <c r="E19" s="726">
        <f>Q59</f>
        <v>0</v>
      </c>
      <c r="F19" s="723">
        <f>SUM(C19-D19-E19)</f>
        <v>0</v>
      </c>
      <c r="G19" s="741">
        <f>D38</f>
        <v>0</v>
      </c>
      <c r="H19" s="722">
        <f>D59</f>
        <v>0</v>
      </c>
      <c r="I19" s="729">
        <f>K59</f>
        <v>0</v>
      </c>
      <c r="J19" s="730">
        <f>G19-H19-I19</f>
        <v>0</v>
      </c>
      <c r="K19" s="574"/>
      <c r="L19" s="574"/>
      <c r="M19" s="574"/>
      <c r="N19" s="574"/>
      <c r="O19" s="592"/>
      <c r="P19" s="592"/>
      <c r="Q19" s="654"/>
      <c r="R19" s="654"/>
      <c r="S19" s="26"/>
      <c r="T19" s="26"/>
      <c r="U19" s="20"/>
    </row>
    <row r="20" spans="1:23" ht="26.25" customHeight="1" thickBot="1" x14ac:dyDescent="0.3">
      <c r="A20" s="659" t="s">
        <v>363</v>
      </c>
      <c r="B20" s="660" t="s">
        <v>130</v>
      </c>
      <c r="C20" s="717">
        <f t="shared" ref="C20:J20" si="3">C7+C13+C19</f>
        <v>225041610.56</v>
      </c>
      <c r="D20" s="718">
        <f t="shared" si="3"/>
        <v>21508664.820000004</v>
      </c>
      <c r="E20" s="718">
        <f t="shared" si="3"/>
        <v>0</v>
      </c>
      <c r="F20" s="719">
        <f t="shared" si="3"/>
        <v>203532945.74000001</v>
      </c>
      <c r="G20" s="720">
        <f t="shared" si="3"/>
        <v>211772714.97999999</v>
      </c>
      <c r="H20" s="718">
        <f t="shared" si="3"/>
        <v>16928592.350000001</v>
      </c>
      <c r="I20" s="718">
        <f t="shared" si="3"/>
        <v>0</v>
      </c>
      <c r="J20" s="719">
        <f t="shared" si="3"/>
        <v>194844122.63</v>
      </c>
      <c r="K20" s="574"/>
      <c r="L20" s="574"/>
      <c r="M20" s="574"/>
      <c r="N20" s="574"/>
      <c r="O20" s="592"/>
      <c r="P20" s="592"/>
      <c r="Q20" s="654"/>
      <c r="R20" s="654"/>
      <c r="S20" s="26"/>
      <c r="T20" s="26"/>
      <c r="U20" s="20"/>
    </row>
    <row r="21" spans="1:23" x14ac:dyDescent="0.25">
      <c r="A21" s="673"/>
      <c r="B21" s="674"/>
      <c r="C21" s="675"/>
      <c r="D21" s="675"/>
      <c r="E21" s="675"/>
      <c r="F21" s="675"/>
      <c r="G21" s="675"/>
      <c r="H21" s="675"/>
      <c r="I21" s="675"/>
      <c r="J21" s="675"/>
      <c r="K21" s="574"/>
      <c r="L21" s="574"/>
      <c r="M21" s="574"/>
      <c r="N21" s="574"/>
      <c r="O21" s="592"/>
      <c r="P21" s="592"/>
      <c r="Q21" s="654"/>
      <c r="R21" s="654"/>
      <c r="S21" s="26"/>
      <c r="T21" s="26"/>
      <c r="U21" s="20"/>
    </row>
    <row r="22" spans="1:23" ht="0.75" customHeight="1" thickBot="1" x14ac:dyDescent="0.3">
      <c r="A22" s="673"/>
      <c r="B22" s="674"/>
      <c r="C22" s="675"/>
      <c r="D22" s="675"/>
      <c r="E22" s="675"/>
      <c r="F22" s="675"/>
      <c r="G22" s="675"/>
      <c r="H22" s="675"/>
      <c r="I22" s="675"/>
      <c r="J22" s="675"/>
      <c r="K22" s="574"/>
      <c r="L22" s="574"/>
      <c r="M22" s="574"/>
      <c r="N22" s="574"/>
      <c r="O22" s="592"/>
      <c r="P22" s="592"/>
      <c r="Q22" s="654"/>
      <c r="R22" s="654"/>
      <c r="S22" s="26"/>
      <c r="T22" s="26"/>
      <c r="U22" s="20"/>
    </row>
    <row r="23" spans="1:23" ht="22.5" hidden="1" customHeight="1" thickBot="1" x14ac:dyDescent="0.3">
      <c r="A23" s="676"/>
      <c r="B23" s="677"/>
      <c r="C23" s="592"/>
      <c r="D23" s="592"/>
      <c r="E23" s="592"/>
      <c r="F23" s="592"/>
      <c r="G23" s="592"/>
      <c r="H23" s="592"/>
      <c r="I23" s="592"/>
      <c r="J23" s="592"/>
      <c r="K23" s="592"/>
      <c r="L23" s="592"/>
      <c r="M23" s="592"/>
      <c r="N23" s="592"/>
      <c r="O23" s="592"/>
      <c r="P23" s="592"/>
      <c r="Q23" s="592"/>
      <c r="R23" s="592"/>
      <c r="S23" s="20"/>
      <c r="T23" s="20"/>
      <c r="U23" s="20"/>
    </row>
    <row r="24" spans="1:23" ht="16.5" customHeight="1" thickBot="1" x14ac:dyDescent="0.3">
      <c r="A24" s="1370" t="s">
        <v>26</v>
      </c>
      <c r="B24" s="1374" t="s">
        <v>567</v>
      </c>
      <c r="C24" s="1382" t="s">
        <v>442</v>
      </c>
      <c r="D24" s="1377" t="s">
        <v>443</v>
      </c>
      <c r="E24" s="1383" t="s">
        <v>470</v>
      </c>
      <c r="F24" s="1315"/>
      <c r="G24" s="1315"/>
      <c r="H24" s="1315"/>
      <c r="I24" s="1315"/>
      <c r="J24" s="1315"/>
      <c r="K24" s="1315"/>
      <c r="L24" s="1343"/>
      <c r="M24" s="1373" t="s">
        <v>471</v>
      </c>
      <c r="N24" s="1315"/>
      <c r="O24" s="1315"/>
      <c r="P24" s="1315"/>
      <c r="Q24" s="1315"/>
      <c r="R24" s="1343"/>
      <c r="S24" s="1363" t="s">
        <v>29</v>
      </c>
      <c r="T24" s="21"/>
      <c r="U24" s="21"/>
      <c r="V24" s="21"/>
      <c r="W24" s="84"/>
    </row>
    <row r="25" spans="1:23" ht="38.25" customHeight="1" thickBot="1" x14ac:dyDescent="0.3">
      <c r="A25" s="1371"/>
      <c r="B25" s="1262"/>
      <c r="C25" s="1267"/>
      <c r="D25" s="1378"/>
      <c r="E25" s="679" t="s">
        <v>568</v>
      </c>
      <c r="F25" s="680" t="s">
        <v>569</v>
      </c>
      <c r="G25" s="680" t="s">
        <v>570</v>
      </c>
      <c r="H25" s="680" t="s">
        <v>475</v>
      </c>
      <c r="I25" s="680" t="s">
        <v>571</v>
      </c>
      <c r="J25" s="680" t="s">
        <v>477</v>
      </c>
      <c r="K25" s="680" t="s">
        <v>572</v>
      </c>
      <c r="L25" s="680" t="s">
        <v>573</v>
      </c>
      <c r="M25" s="680" t="s">
        <v>574</v>
      </c>
      <c r="N25" s="680" t="s">
        <v>475</v>
      </c>
      <c r="O25" s="680" t="s">
        <v>575</v>
      </c>
      <c r="P25" s="680" t="s">
        <v>484</v>
      </c>
      <c r="Q25" s="680" t="s">
        <v>576</v>
      </c>
      <c r="R25" s="681" t="s">
        <v>577</v>
      </c>
      <c r="S25" s="1364"/>
      <c r="T25" s="21"/>
      <c r="U25" s="21"/>
      <c r="V25" s="21"/>
      <c r="W25" s="84"/>
    </row>
    <row r="26" spans="1:23" ht="30.75" customHeight="1" thickBot="1" x14ac:dyDescent="0.3">
      <c r="A26" s="527" t="s">
        <v>156</v>
      </c>
      <c r="B26" s="708" t="s">
        <v>554</v>
      </c>
      <c r="C26" s="753">
        <f t="shared" ref="C26:S26" si="4">SUM(C27+C28+C29+C30+C31)</f>
        <v>208343861.60999998</v>
      </c>
      <c r="D26" s="381">
        <f t="shared" si="4"/>
        <v>208343760.81</v>
      </c>
      <c r="E26" s="381">
        <f t="shared" si="4"/>
        <v>748725</v>
      </c>
      <c r="F26" s="381">
        <f t="shared" si="4"/>
        <v>13295959.439999999</v>
      </c>
      <c r="G26" s="381">
        <f t="shared" si="4"/>
        <v>0</v>
      </c>
      <c r="H26" s="381">
        <f t="shared" si="4"/>
        <v>5340624.26</v>
      </c>
      <c r="I26" s="381">
        <f t="shared" si="4"/>
        <v>290799</v>
      </c>
      <c r="J26" s="381">
        <f t="shared" si="4"/>
        <v>0</v>
      </c>
      <c r="K26" s="381">
        <f t="shared" si="4"/>
        <v>0</v>
      </c>
      <c r="L26" s="381">
        <f t="shared" si="4"/>
        <v>7072240.3399999999</v>
      </c>
      <c r="M26" s="381">
        <f t="shared" si="4"/>
        <v>0</v>
      </c>
      <c r="N26" s="381">
        <f t="shared" si="4"/>
        <v>1107</v>
      </c>
      <c r="O26" s="381">
        <f t="shared" si="4"/>
        <v>0</v>
      </c>
      <c r="P26" s="381">
        <f t="shared" si="4"/>
        <v>0</v>
      </c>
      <c r="Q26" s="381">
        <f t="shared" si="4"/>
        <v>6831</v>
      </c>
      <c r="R26" s="381">
        <f t="shared" si="4"/>
        <v>14737266.6</v>
      </c>
      <c r="S26" s="747">
        <f t="shared" si="4"/>
        <v>220346904.25</v>
      </c>
      <c r="T26" s="21"/>
      <c r="U26" s="21"/>
      <c r="V26" s="21"/>
    </row>
    <row r="27" spans="1:23" ht="20.25" customHeight="1" x14ac:dyDescent="0.25">
      <c r="A27" s="529" t="s">
        <v>182</v>
      </c>
      <c r="B27" s="709" t="s">
        <v>555</v>
      </c>
      <c r="C27" s="724">
        <v>57880</v>
      </c>
      <c r="D27" s="584">
        <v>57880</v>
      </c>
      <c r="E27" s="584">
        <v>0</v>
      </c>
      <c r="F27" s="584">
        <v>0</v>
      </c>
      <c r="G27" s="584">
        <v>0</v>
      </c>
      <c r="H27" s="584">
        <v>0</v>
      </c>
      <c r="I27" s="584">
        <v>0</v>
      </c>
      <c r="J27" s="584">
        <v>0</v>
      </c>
      <c r="K27" s="584">
        <v>0</v>
      </c>
      <c r="L27" s="584">
        <v>0</v>
      </c>
      <c r="M27" s="388">
        <v>0</v>
      </c>
      <c r="N27" s="584">
        <v>0</v>
      </c>
      <c r="O27" s="584">
        <v>0</v>
      </c>
      <c r="P27" s="388">
        <v>0</v>
      </c>
      <c r="Q27" s="584">
        <v>0</v>
      </c>
      <c r="R27" s="584">
        <v>0</v>
      </c>
      <c r="S27" s="748">
        <f>D27+E27+F27+G27+H27+I27+J27+K27+L27-M27-N27-O27-P27-Q27-R27</f>
        <v>57880</v>
      </c>
      <c r="T27" s="21"/>
      <c r="U27" s="21"/>
      <c r="V27" s="21"/>
      <c r="W27" s="167"/>
    </row>
    <row r="28" spans="1:23" s="9" customFormat="1" ht="20.25" customHeight="1" x14ac:dyDescent="0.25">
      <c r="A28" s="531" t="s">
        <v>234</v>
      </c>
      <c r="B28" s="682" t="s">
        <v>556</v>
      </c>
      <c r="C28" s="739">
        <v>15510865.529999999</v>
      </c>
      <c r="D28" s="582">
        <v>15510864.73</v>
      </c>
      <c r="E28" s="582">
        <v>24839</v>
      </c>
      <c r="F28" s="582">
        <v>283851.74</v>
      </c>
      <c r="G28" s="582">
        <v>0</v>
      </c>
      <c r="H28" s="582">
        <v>1329596</v>
      </c>
      <c r="I28" s="582">
        <v>0</v>
      </c>
      <c r="J28" s="582">
        <v>0</v>
      </c>
      <c r="K28" s="582">
        <v>0</v>
      </c>
      <c r="L28" s="582">
        <v>7863.8</v>
      </c>
      <c r="M28" s="372">
        <v>0</v>
      </c>
      <c r="N28" s="582">
        <v>0</v>
      </c>
      <c r="O28" s="582">
        <v>0</v>
      </c>
      <c r="P28" s="372">
        <v>0</v>
      </c>
      <c r="Q28" s="582">
        <v>0</v>
      </c>
      <c r="R28" s="582">
        <v>327629.09999999998</v>
      </c>
      <c r="S28" s="749">
        <f>D28+E28+F28+G28+H28+I28+J28+K28+L28-M28-N28-O28-P28-Q28-R28</f>
        <v>16829386.169999998</v>
      </c>
      <c r="T28" s="21"/>
      <c r="U28" s="21"/>
      <c r="V28" s="21"/>
      <c r="W28" s="167"/>
    </row>
    <row r="29" spans="1:23" s="9" customFormat="1" ht="20.25" customHeight="1" x14ac:dyDescent="0.25">
      <c r="A29" s="531" t="s">
        <v>256</v>
      </c>
      <c r="B29" s="682" t="s">
        <v>557</v>
      </c>
      <c r="C29" s="739">
        <v>126949483.92</v>
      </c>
      <c r="D29" s="582">
        <v>126949383.92</v>
      </c>
      <c r="E29" s="582">
        <v>723886</v>
      </c>
      <c r="F29" s="582">
        <v>13012107.699999999</v>
      </c>
      <c r="G29" s="582">
        <v>0</v>
      </c>
      <c r="H29" s="582">
        <v>4008537.24</v>
      </c>
      <c r="I29" s="582">
        <v>0</v>
      </c>
      <c r="J29" s="582">
        <v>0</v>
      </c>
      <c r="K29" s="582">
        <v>0</v>
      </c>
      <c r="L29" s="582">
        <v>7064376.54</v>
      </c>
      <c r="M29" s="372">
        <v>0</v>
      </c>
      <c r="N29" s="582">
        <v>0</v>
      </c>
      <c r="O29" s="582">
        <v>0</v>
      </c>
      <c r="P29" s="372">
        <v>0</v>
      </c>
      <c r="Q29" s="582">
        <v>0</v>
      </c>
      <c r="R29" s="582">
        <v>14271191.699999999</v>
      </c>
      <c r="S29" s="749">
        <f>D29+E29+F29+G29+H29+I29+J29+K29+L29-M29-N29-O29-P29-Q29-R29</f>
        <v>137487099.70000002</v>
      </c>
      <c r="T29" s="21"/>
      <c r="U29" s="21"/>
      <c r="V29" s="21"/>
      <c r="W29" s="167"/>
    </row>
    <row r="30" spans="1:23" s="9" customFormat="1" ht="13.5" customHeight="1" x14ac:dyDescent="0.25">
      <c r="A30" s="531" t="s">
        <v>275</v>
      </c>
      <c r="B30" s="682" t="s">
        <v>558</v>
      </c>
      <c r="C30" s="739">
        <v>0</v>
      </c>
      <c r="D30" s="582">
        <v>0</v>
      </c>
      <c r="E30" s="582">
        <v>0</v>
      </c>
      <c r="F30" s="582">
        <v>0</v>
      </c>
      <c r="G30" s="582">
        <v>0</v>
      </c>
      <c r="H30" s="582">
        <v>0</v>
      </c>
      <c r="I30" s="582">
        <v>0</v>
      </c>
      <c r="J30" s="582">
        <v>0</v>
      </c>
      <c r="K30" s="582">
        <v>0</v>
      </c>
      <c r="L30" s="582">
        <v>0</v>
      </c>
      <c r="M30" s="372">
        <v>0</v>
      </c>
      <c r="N30" s="582">
        <v>0</v>
      </c>
      <c r="O30" s="582">
        <v>0</v>
      </c>
      <c r="P30" s="372">
        <v>0</v>
      </c>
      <c r="Q30" s="582">
        <v>0</v>
      </c>
      <c r="R30" s="582">
        <v>0</v>
      </c>
      <c r="S30" s="749">
        <f>D30+E30+F30+G30+H30+I30+J30+K30+L30-M30-N30-O30-P30-Q30-R30</f>
        <v>0</v>
      </c>
      <c r="T30" s="21"/>
      <c r="U30" s="21"/>
      <c r="V30" s="21"/>
      <c r="W30" s="167"/>
    </row>
    <row r="31" spans="1:23" s="9" customFormat="1" ht="20.25" customHeight="1" thickBot="1" x14ac:dyDescent="0.3">
      <c r="A31" s="525" t="s">
        <v>347</v>
      </c>
      <c r="B31" s="710" t="s">
        <v>559</v>
      </c>
      <c r="C31" s="741">
        <v>65825632.159999996</v>
      </c>
      <c r="D31" s="665">
        <v>65825632.159999996</v>
      </c>
      <c r="E31" s="665">
        <v>0</v>
      </c>
      <c r="F31" s="665">
        <v>0</v>
      </c>
      <c r="G31" s="665">
        <v>0</v>
      </c>
      <c r="H31" s="665">
        <v>2491.02</v>
      </c>
      <c r="I31" s="665">
        <v>290799</v>
      </c>
      <c r="J31" s="665">
        <v>0</v>
      </c>
      <c r="K31" s="665">
        <v>0</v>
      </c>
      <c r="L31" s="665">
        <v>0</v>
      </c>
      <c r="M31" s="394">
        <v>0</v>
      </c>
      <c r="N31" s="665">
        <v>1107</v>
      </c>
      <c r="O31" s="665">
        <v>0</v>
      </c>
      <c r="P31" s="394">
        <v>0</v>
      </c>
      <c r="Q31" s="665">
        <v>6831</v>
      </c>
      <c r="R31" s="665">
        <v>138445.79999999999</v>
      </c>
      <c r="S31" s="750">
        <f>D31+E31+F31+G31+H31+I31+J31+K31+L31-M31-N31-O31-P31-Q31-R31</f>
        <v>65972538.380000003</v>
      </c>
      <c r="T31" s="21"/>
      <c r="U31" s="21"/>
      <c r="V31" s="21"/>
      <c r="W31" s="167"/>
    </row>
    <row r="32" spans="1:23" s="9" customFormat="1" ht="20.25" customHeight="1" thickBot="1" x14ac:dyDescent="0.3">
      <c r="A32" s="527" t="s">
        <v>349</v>
      </c>
      <c r="B32" s="666" t="s">
        <v>560</v>
      </c>
      <c r="C32" s="753">
        <f t="shared" ref="C32:S32" si="5">C33+C34+C37</f>
        <v>3401777.42</v>
      </c>
      <c r="D32" s="381">
        <f t="shared" si="5"/>
        <v>3428954.17</v>
      </c>
      <c r="E32" s="381">
        <f t="shared" si="5"/>
        <v>0</v>
      </c>
      <c r="F32" s="381">
        <f t="shared" si="5"/>
        <v>922617.15999999992</v>
      </c>
      <c r="G32" s="381">
        <f t="shared" si="5"/>
        <v>0</v>
      </c>
      <c r="H32" s="381">
        <f t="shared" si="5"/>
        <v>22952.559999999998</v>
      </c>
      <c r="I32" s="640">
        <f t="shared" si="5"/>
        <v>11979</v>
      </c>
      <c r="J32" s="640">
        <f t="shared" si="5"/>
        <v>0</v>
      </c>
      <c r="K32" s="381">
        <f t="shared" si="5"/>
        <v>0</v>
      </c>
      <c r="L32" s="381">
        <f t="shared" si="5"/>
        <v>343452.67</v>
      </c>
      <c r="M32" s="381">
        <f t="shared" si="5"/>
        <v>0</v>
      </c>
      <c r="N32" s="381">
        <f t="shared" si="5"/>
        <v>20922.93</v>
      </c>
      <c r="O32" s="640">
        <f t="shared" si="5"/>
        <v>0</v>
      </c>
      <c r="P32" s="381">
        <f t="shared" si="5"/>
        <v>0</v>
      </c>
      <c r="Q32" s="381">
        <f t="shared" si="5"/>
        <v>2060.84</v>
      </c>
      <c r="R32" s="640">
        <f t="shared" si="5"/>
        <v>12265.480000000001</v>
      </c>
      <c r="S32" s="747">
        <f t="shared" si="5"/>
        <v>4694706.3100000005</v>
      </c>
      <c r="T32" s="21"/>
      <c r="U32" s="21"/>
      <c r="V32" s="21"/>
      <c r="W32" s="167"/>
    </row>
    <row r="33" spans="1:23" s="9" customFormat="1" ht="20.25" customHeight="1" thickBot="1" x14ac:dyDescent="0.3">
      <c r="A33" s="559" t="s">
        <v>351</v>
      </c>
      <c r="B33" s="711" t="s">
        <v>561</v>
      </c>
      <c r="C33" s="734">
        <v>1500090.22</v>
      </c>
      <c r="D33" s="669">
        <v>1500090.22</v>
      </c>
      <c r="E33" s="669">
        <v>0</v>
      </c>
      <c r="F33" s="669">
        <v>689767.7</v>
      </c>
      <c r="G33" s="669">
        <v>0</v>
      </c>
      <c r="H33" s="669">
        <v>0</v>
      </c>
      <c r="I33" s="669">
        <v>0</v>
      </c>
      <c r="J33" s="669">
        <v>0</v>
      </c>
      <c r="K33" s="669">
        <v>0</v>
      </c>
      <c r="L33" s="669">
        <v>336543.29</v>
      </c>
      <c r="M33" s="516">
        <v>0</v>
      </c>
      <c r="N33" s="669">
        <v>0</v>
      </c>
      <c r="O33" s="669">
        <v>0</v>
      </c>
      <c r="P33" s="516">
        <v>0</v>
      </c>
      <c r="Q33" s="669">
        <v>0</v>
      </c>
      <c r="R33" s="669">
        <v>0</v>
      </c>
      <c r="S33" s="751">
        <f>D33+E33+F33+G33+H33+I33+J33+K33+L33-M33-N33-O33-P33-Q33-R33</f>
        <v>2526401.21</v>
      </c>
      <c r="T33" s="21"/>
      <c r="U33" s="21"/>
      <c r="V33" s="21"/>
      <c r="W33" s="167"/>
    </row>
    <row r="34" spans="1:23" s="9" customFormat="1" ht="15.75" customHeight="1" thickBot="1" x14ac:dyDescent="0.3">
      <c r="A34" s="527" t="s">
        <v>353</v>
      </c>
      <c r="B34" s="666" t="s">
        <v>562</v>
      </c>
      <c r="C34" s="753">
        <f t="shared" ref="C34:S34" si="6">SUM(C35+C36)</f>
        <v>1901687.2000000002</v>
      </c>
      <c r="D34" s="381">
        <f t="shared" si="6"/>
        <v>1928863.9500000002</v>
      </c>
      <c r="E34" s="381">
        <f t="shared" si="6"/>
        <v>0</v>
      </c>
      <c r="F34" s="381">
        <f t="shared" si="6"/>
        <v>232849.46</v>
      </c>
      <c r="G34" s="381">
        <f t="shared" si="6"/>
        <v>0</v>
      </c>
      <c r="H34" s="381">
        <f t="shared" si="6"/>
        <v>22952.559999999998</v>
      </c>
      <c r="I34" s="381">
        <f t="shared" si="6"/>
        <v>11979</v>
      </c>
      <c r="J34" s="381">
        <f t="shared" si="6"/>
        <v>0</v>
      </c>
      <c r="K34" s="381">
        <f t="shared" si="6"/>
        <v>0</v>
      </c>
      <c r="L34" s="381">
        <f t="shared" si="6"/>
        <v>6909.3799999999992</v>
      </c>
      <c r="M34" s="381">
        <f t="shared" si="6"/>
        <v>0</v>
      </c>
      <c r="N34" s="381">
        <f t="shared" si="6"/>
        <v>20922.93</v>
      </c>
      <c r="O34" s="381">
        <f t="shared" si="6"/>
        <v>0</v>
      </c>
      <c r="P34" s="381">
        <f t="shared" si="6"/>
        <v>0</v>
      </c>
      <c r="Q34" s="381">
        <f t="shared" si="6"/>
        <v>2060.84</v>
      </c>
      <c r="R34" s="381">
        <f t="shared" si="6"/>
        <v>12265.480000000001</v>
      </c>
      <c r="S34" s="747">
        <f t="shared" si="6"/>
        <v>2168305.1</v>
      </c>
      <c r="T34" s="21"/>
      <c r="U34" s="21"/>
      <c r="V34" s="21"/>
      <c r="W34" s="167"/>
    </row>
    <row r="35" spans="1:23" s="9" customFormat="1" ht="37.5" customHeight="1" x14ac:dyDescent="0.25">
      <c r="A35" s="529" t="s">
        <v>355</v>
      </c>
      <c r="B35" s="712" t="s">
        <v>563</v>
      </c>
      <c r="C35" s="754">
        <v>535681.1</v>
      </c>
      <c r="D35" s="584">
        <v>534711.1</v>
      </c>
      <c r="E35" s="584">
        <v>0</v>
      </c>
      <c r="F35" s="584">
        <v>62850.62</v>
      </c>
      <c r="G35" s="584">
        <v>0</v>
      </c>
      <c r="H35" s="584">
        <v>4608.78</v>
      </c>
      <c r="I35" s="584">
        <v>0</v>
      </c>
      <c r="J35" s="584">
        <v>0</v>
      </c>
      <c r="K35" s="584">
        <v>0</v>
      </c>
      <c r="L35" s="584">
        <v>3245.97</v>
      </c>
      <c r="M35" s="388">
        <v>0</v>
      </c>
      <c r="N35" s="584">
        <v>544.46</v>
      </c>
      <c r="O35" s="584">
        <v>0</v>
      </c>
      <c r="P35" s="388">
        <v>0</v>
      </c>
      <c r="Q35" s="584">
        <v>0</v>
      </c>
      <c r="R35" s="584">
        <v>255.54</v>
      </c>
      <c r="S35" s="748">
        <f>D35+E35+F35+G35+H35+I35+J35+K35+L35-M35-N35-O35-P35-Q35-R35</f>
        <v>604616.47</v>
      </c>
      <c r="T35" s="21"/>
      <c r="U35" s="21"/>
      <c r="V35" s="21"/>
      <c r="W35" s="167"/>
    </row>
    <row r="36" spans="1:23" s="9" customFormat="1" ht="24.75" customHeight="1" x14ac:dyDescent="0.25">
      <c r="A36" s="531" t="s">
        <v>357</v>
      </c>
      <c r="B36" s="713" t="s">
        <v>564</v>
      </c>
      <c r="C36" s="374">
        <v>1366006.1</v>
      </c>
      <c r="D36" s="582">
        <v>1394152.85</v>
      </c>
      <c r="E36" s="582">
        <v>0</v>
      </c>
      <c r="F36" s="582">
        <v>169998.84</v>
      </c>
      <c r="G36" s="582">
        <v>0</v>
      </c>
      <c r="H36" s="582">
        <v>18343.78</v>
      </c>
      <c r="I36" s="582">
        <v>11979</v>
      </c>
      <c r="J36" s="582">
        <v>0</v>
      </c>
      <c r="K36" s="582">
        <v>0</v>
      </c>
      <c r="L36" s="582">
        <v>3663.41</v>
      </c>
      <c r="M36" s="372">
        <v>0</v>
      </c>
      <c r="N36" s="582">
        <v>20378.47</v>
      </c>
      <c r="O36" s="582">
        <v>0</v>
      </c>
      <c r="P36" s="372">
        <v>0</v>
      </c>
      <c r="Q36" s="582">
        <v>2060.84</v>
      </c>
      <c r="R36" s="582">
        <v>12009.94</v>
      </c>
      <c r="S36" s="749">
        <f>D36+E36+F36+G36+H36+I36+J36+K36+L36-M36-N36-O36-P36-Q36-R36</f>
        <v>1563688.6300000001</v>
      </c>
      <c r="T36" s="21"/>
      <c r="U36" s="21"/>
      <c r="V36" s="21"/>
      <c r="W36" s="167"/>
    </row>
    <row r="37" spans="1:23" s="27" customFormat="1" ht="20.25" customHeight="1" x14ac:dyDescent="0.25">
      <c r="A37" s="531" t="s">
        <v>359</v>
      </c>
      <c r="B37" s="682" t="s">
        <v>565</v>
      </c>
      <c r="C37" s="374">
        <v>0</v>
      </c>
      <c r="D37" s="372">
        <v>0</v>
      </c>
      <c r="E37" s="372">
        <v>0</v>
      </c>
      <c r="F37" s="372">
        <v>0</v>
      </c>
      <c r="G37" s="372">
        <v>0</v>
      </c>
      <c r="H37" s="372">
        <v>0</v>
      </c>
      <c r="I37" s="372">
        <v>0</v>
      </c>
      <c r="J37" s="372">
        <v>0</v>
      </c>
      <c r="K37" s="372">
        <v>0</v>
      </c>
      <c r="L37" s="582">
        <v>0</v>
      </c>
      <c r="M37" s="372">
        <v>0</v>
      </c>
      <c r="N37" s="372">
        <v>0</v>
      </c>
      <c r="O37" s="372">
        <v>0</v>
      </c>
      <c r="P37" s="372">
        <v>0</v>
      </c>
      <c r="Q37" s="582">
        <v>0</v>
      </c>
      <c r="R37" s="372">
        <v>0</v>
      </c>
      <c r="S37" s="749">
        <f>D37+E37+F37+G37+H37+I37+J37+K37+L37-M37-N37-O37-P37-Q37-R37</f>
        <v>0</v>
      </c>
      <c r="T37" s="21"/>
      <c r="U37" s="21"/>
      <c r="V37" s="21"/>
      <c r="W37" s="167"/>
    </row>
    <row r="38" spans="1:23" s="27" customFormat="1" ht="20.25" customHeight="1" x14ac:dyDescent="0.25">
      <c r="A38" s="531" t="s">
        <v>361</v>
      </c>
      <c r="B38" s="682" t="s">
        <v>566</v>
      </c>
      <c r="C38" s="374">
        <v>0</v>
      </c>
      <c r="D38" s="582">
        <v>0</v>
      </c>
      <c r="E38" s="582">
        <v>0</v>
      </c>
      <c r="F38" s="582">
        <v>0</v>
      </c>
      <c r="G38" s="582">
        <v>0</v>
      </c>
      <c r="H38" s="582">
        <v>0</v>
      </c>
      <c r="I38" s="582">
        <v>0</v>
      </c>
      <c r="J38" s="582">
        <v>0</v>
      </c>
      <c r="K38" s="582">
        <v>0</v>
      </c>
      <c r="L38" s="582">
        <v>0</v>
      </c>
      <c r="M38" s="372">
        <v>0</v>
      </c>
      <c r="N38" s="582">
        <v>0</v>
      </c>
      <c r="O38" s="582">
        <v>0</v>
      </c>
      <c r="P38" s="372">
        <v>0</v>
      </c>
      <c r="Q38" s="582">
        <v>0</v>
      </c>
      <c r="R38" s="582">
        <v>0</v>
      </c>
      <c r="S38" s="749">
        <f>D38+E38+F38+G38+H38+I38+J38+K38+L38-M38-N38-O38-P38-Q38-R38</f>
        <v>0</v>
      </c>
      <c r="T38" s="21"/>
      <c r="U38" s="21"/>
      <c r="V38" s="21"/>
      <c r="W38" s="167"/>
    </row>
    <row r="39" spans="1:23" s="9" customFormat="1" ht="20.25" customHeight="1" thickBot="1" x14ac:dyDescent="0.3">
      <c r="A39" s="683" t="s">
        <v>363</v>
      </c>
      <c r="B39" s="684" t="s">
        <v>130</v>
      </c>
      <c r="C39" s="405">
        <f t="shared" ref="C39:S39" si="7">C26+C32+C38</f>
        <v>211745639.02999997</v>
      </c>
      <c r="D39" s="403">
        <f t="shared" si="7"/>
        <v>211772714.97999999</v>
      </c>
      <c r="E39" s="403">
        <f t="shared" si="7"/>
        <v>748725</v>
      </c>
      <c r="F39" s="403">
        <f t="shared" si="7"/>
        <v>14218576.6</v>
      </c>
      <c r="G39" s="403">
        <f t="shared" si="7"/>
        <v>0</v>
      </c>
      <c r="H39" s="403">
        <f t="shared" si="7"/>
        <v>5363576.8199999994</v>
      </c>
      <c r="I39" s="403">
        <f t="shared" si="7"/>
        <v>302778</v>
      </c>
      <c r="J39" s="403">
        <f t="shared" si="7"/>
        <v>0</v>
      </c>
      <c r="K39" s="403">
        <f t="shared" si="7"/>
        <v>0</v>
      </c>
      <c r="L39" s="403">
        <f t="shared" si="7"/>
        <v>7415693.0099999998</v>
      </c>
      <c r="M39" s="403">
        <f t="shared" si="7"/>
        <v>0</v>
      </c>
      <c r="N39" s="403">
        <f t="shared" si="7"/>
        <v>22029.93</v>
      </c>
      <c r="O39" s="403">
        <f t="shared" si="7"/>
        <v>0</v>
      </c>
      <c r="P39" s="403">
        <f t="shared" si="7"/>
        <v>0</v>
      </c>
      <c r="Q39" s="403">
        <f t="shared" si="7"/>
        <v>8891.84</v>
      </c>
      <c r="R39" s="403">
        <f t="shared" si="7"/>
        <v>14749532.08</v>
      </c>
      <c r="S39" s="752">
        <f t="shared" si="7"/>
        <v>225041610.56</v>
      </c>
      <c r="T39" s="21"/>
      <c r="U39" s="21"/>
      <c r="V39" s="21"/>
      <c r="W39" s="167"/>
    </row>
    <row r="40" spans="1:23" s="9" customFormat="1" ht="20.25" customHeight="1" x14ac:dyDescent="0.25">
      <c r="A40" s="673"/>
      <c r="B40" s="602"/>
      <c r="C40" s="685"/>
      <c r="D40" s="685"/>
      <c r="E40" s="685"/>
      <c r="F40" s="685"/>
      <c r="G40" s="685"/>
      <c r="H40" s="685"/>
      <c r="I40" s="685"/>
      <c r="J40" s="685"/>
      <c r="K40" s="685"/>
      <c r="L40" s="686"/>
      <c r="M40" s="685"/>
      <c r="N40" s="685"/>
      <c r="O40" s="685"/>
      <c r="P40" s="685"/>
      <c r="Q40" s="685"/>
      <c r="R40" s="685"/>
      <c r="S40" s="167"/>
      <c r="T40" s="167"/>
      <c r="U40" s="167"/>
      <c r="V40" s="167"/>
      <c r="W40" s="167"/>
    </row>
    <row r="41" spans="1:23" s="3" customFormat="1" ht="13.7" customHeight="1" x14ac:dyDescent="0.3">
      <c r="A41" s="673"/>
      <c r="B41" s="1324" t="s">
        <v>578</v>
      </c>
      <c r="C41" s="1303"/>
      <c r="D41" s="1303"/>
      <c r="E41" s="1303"/>
      <c r="F41" s="1303"/>
      <c r="G41" s="1303"/>
      <c r="H41" s="573"/>
      <c r="I41" s="573"/>
      <c r="J41" s="573"/>
      <c r="K41" s="573"/>
      <c r="L41" s="573"/>
      <c r="M41" s="573"/>
      <c r="N41" s="573"/>
      <c r="O41" s="573"/>
      <c r="P41" s="573"/>
      <c r="Q41" s="573"/>
      <c r="R41" s="573"/>
    </row>
    <row r="42" spans="1:23" s="8" customFormat="1" ht="24" customHeight="1" x14ac:dyDescent="0.3">
      <c r="A42" s="676"/>
      <c r="B42" s="1324" t="s">
        <v>579</v>
      </c>
      <c r="C42" s="1361"/>
      <c r="D42" s="1361"/>
      <c r="E42" s="1361"/>
      <c r="F42" s="1361"/>
      <c r="G42" s="1361"/>
      <c r="H42" s="1361"/>
      <c r="I42" s="1361"/>
      <c r="J42" s="592"/>
      <c r="K42" s="592"/>
      <c r="L42" s="592"/>
      <c r="M42" s="592"/>
      <c r="N42" s="592"/>
      <c r="O42" s="592"/>
      <c r="P42" s="592"/>
      <c r="Q42" s="592"/>
      <c r="R42" s="592"/>
      <c r="S42" s="7"/>
    </row>
    <row r="43" spans="1:23" s="8" customFormat="1" ht="24" customHeight="1" x14ac:dyDescent="0.3">
      <c r="A43" s="676"/>
      <c r="B43" s="1324" t="s">
        <v>580</v>
      </c>
      <c r="C43" s="1361"/>
      <c r="D43" s="1361"/>
      <c r="E43" s="1361"/>
      <c r="F43" s="1361"/>
      <c r="G43" s="1361"/>
      <c r="H43" s="1361"/>
      <c r="I43" s="1361"/>
      <c r="J43" s="592"/>
      <c r="K43" s="592"/>
      <c r="L43" s="592"/>
      <c r="M43" s="592"/>
      <c r="N43" s="592"/>
      <c r="O43" s="592"/>
      <c r="P43" s="592"/>
      <c r="Q43" s="592"/>
      <c r="R43" s="592"/>
      <c r="S43" s="7"/>
    </row>
    <row r="44" spans="1:23" ht="29.25" customHeight="1" thickBot="1" x14ac:dyDescent="0.3">
      <c r="A44" s="676"/>
      <c r="B44" s="602"/>
      <c r="C44" s="602"/>
      <c r="D44" s="602"/>
      <c r="E44" s="602"/>
      <c r="F44" s="602"/>
      <c r="G44" s="602"/>
      <c r="H44" s="592"/>
      <c r="I44" s="592"/>
      <c r="J44" s="592"/>
      <c r="K44" s="592"/>
      <c r="L44" s="592"/>
      <c r="M44" s="592"/>
      <c r="N44" s="592"/>
      <c r="O44" s="592"/>
      <c r="P44" s="592"/>
      <c r="Q44" s="592"/>
      <c r="R44" s="592"/>
      <c r="S44" s="20"/>
      <c r="T44" s="20"/>
      <c r="U44" s="20"/>
      <c r="V44" s="20"/>
      <c r="W44" s="20"/>
    </row>
    <row r="45" spans="1:23" ht="29.25" customHeight="1" thickBot="1" x14ac:dyDescent="0.3">
      <c r="A45" s="1375" t="s">
        <v>26</v>
      </c>
      <c r="B45" s="1372" t="s">
        <v>27</v>
      </c>
      <c r="C45" s="1311" t="s">
        <v>581</v>
      </c>
      <c r="D45" s="1315"/>
      <c r="E45" s="1315"/>
      <c r="F45" s="1315"/>
      <c r="G45" s="1315"/>
      <c r="H45" s="1315"/>
      <c r="I45" s="1316"/>
      <c r="J45" s="1379" t="s">
        <v>582</v>
      </c>
      <c r="K45" s="1315"/>
      <c r="L45" s="1315"/>
      <c r="M45" s="1315"/>
      <c r="N45" s="1315"/>
      <c r="O45" s="1315"/>
      <c r="P45" s="1315"/>
      <c r="Q45" s="1316"/>
      <c r="R45" s="689"/>
      <c r="S45" s="20"/>
      <c r="T45" s="20"/>
      <c r="U45" s="20"/>
      <c r="V45" s="20"/>
      <c r="W45" s="20"/>
    </row>
    <row r="46" spans="1:23" ht="91.5" customHeight="1" thickBot="1" x14ac:dyDescent="0.3">
      <c r="A46" s="1376"/>
      <c r="B46" s="1250"/>
      <c r="C46" s="690" t="s">
        <v>442</v>
      </c>
      <c r="D46" s="691" t="s">
        <v>443</v>
      </c>
      <c r="E46" s="691" t="s">
        <v>583</v>
      </c>
      <c r="F46" s="691" t="s">
        <v>584</v>
      </c>
      <c r="G46" s="691" t="s">
        <v>585</v>
      </c>
      <c r="H46" s="691" t="s">
        <v>450</v>
      </c>
      <c r="I46" s="692" t="s">
        <v>29</v>
      </c>
      <c r="J46" s="693" t="s">
        <v>442</v>
      </c>
      <c r="K46" s="691" t="s">
        <v>443</v>
      </c>
      <c r="L46" s="653" t="s">
        <v>586</v>
      </c>
      <c r="M46" s="653" t="s">
        <v>587</v>
      </c>
      <c r="N46" s="653" t="s">
        <v>584</v>
      </c>
      <c r="O46" s="653" t="s">
        <v>588</v>
      </c>
      <c r="P46" s="653" t="s">
        <v>450</v>
      </c>
      <c r="Q46" s="694" t="s">
        <v>29</v>
      </c>
      <c r="R46" s="689"/>
    </row>
    <row r="47" spans="1:23" ht="33" customHeight="1" thickBot="1" x14ac:dyDescent="0.3">
      <c r="A47" s="511" t="s">
        <v>156</v>
      </c>
      <c r="B47" s="714" t="s">
        <v>554</v>
      </c>
      <c r="C47" s="380">
        <f t="shared" ref="C47:Q47" si="8">C48+C49+C50+C51+C52</f>
        <v>15671354.57</v>
      </c>
      <c r="D47" s="381">
        <f t="shared" si="8"/>
        <v>15671354.57</v>
      </c>
      <c r="E47" s="381">
        <f t="shared" si="8"/>
        <v>4242875.78</v>
      </c>
      <c r="F47" s="381">
        <f t="shared" si="8"/>
        <v>184344.38</v>
      </c>
      <c r="G47" s="381">
        <f t="shared" si="8"/>
        <v>0</v>
      </c>
      <c r="H47" s="381">
        <f t="shared" si="8"/>
        <v>0</v>
      </c>
      <c r="I47" s="382">
        <f t="shared" si="8"/>
        <v>19729885.970000003</v>
      </c>
      <c r="J47" s="383">
        <f t="shared" si="8"/>
        <v>0</v>
      </c>
      <c r="K47" s="381">
        <f t="shared" si="8"/>
        <v>0</v>
      </c>
      <c r="L47" s="381">
        <f t="shared" si="8"/>
        <v>820290.52</v>
      </c>
      <c r="M47" s="381">
        <f t="shared" si="8"/>
        <v>0</v>
      </c>
      <c r="N47" s="381">
        <f t="shared" si="8"/>
        <v>820290.52</v>
      </c>
      <c r="O47" s="381">
        <f t="shared" si="8"/>
        <v>0</v>
      </c>
      <c r="P47" s="381">
        <f t="shared" si="8"/>
        <v>0</v>
      </c>
      <c r="Q47" s="382">
        <f t="shared" si="8"/>
        <v>0</v>
      </c>
      <c r="R47" s="689"/>
      <c r="S47" s="28"/>
      <c r="T47" s="28"/>
      <c r="U47" s="28"/>
      <c r="V47" s="29"/>
    </row>
    <row r="48" spans="1:23" s="9" customFormat="1" ht="20.25" customHeight="1" x14ac:dyDescent="0.25">
      <c r="A48" s="520" t="s">
        <v>182</v>
      </c>
      <c r="B48" s="695" t="s">
        <v>555</v>
      </c>
      <c r="C48" s="583">
        <v>760.75</v>
      </c>
      <c r="D48" s="584">
        <v>760.75</v>
      </c>
      <c r="E48" s="584">
        <v>1447</v>
      </c>
      <c r="F48" s="584">
        <v>0</v>
      </c>
      <c r="G48" s="584">
        <v>0</v>
      </c>
      <c r="H48" s="584">
        <v>0</v>
      </c>
      <c r="I48" s="389">
        <f>D48+E48-F48+G48+H48</f>
        <v>2207.75</v>
      </c>
      <c r="J48" s="585">
        <v>0</v>
      </c>
      <c r="K48" s="584">
        <v>0</v>
      </c>
      <c r="L48" s="584">
        <v>0</v>
      </c>
      <c r="M48" s="584">
        <v>0</v>
      </c>
      <c r="N48" s="584">
        <v>0</v>
      </c>
      <c r="O48" s="584">
        <v>0</v>
      </c>
      <c r="P48" s="584">
        <v>0</v>
      </c>
      <c r="Q48" s="389">
        <f>K48+L48-M48-N48+O48+P48</f>
        <v>0</v>
      </c>
      <c r="R48" s="689"/>
    </row>
    <row r="49" spans="1:20" s="9" customFormat="1" ht="20.25" customHeight="1" x14ac:dyDescent="0.25">
      <c r="A49" s="522" t="s">
        <v>234</v>
      </c>
      <c r="B49" s="696" t="s">
        <v>556</v>
      </c>
      <c r="C49" s="581">
        <v>900903.85</v>
      </c>
      <c r="D49" s="582">
        <v>900903.85</v>
      </c>
      <c r="E49" s="582">
        <v>209922.47</v>
      </c>
      <c r="F49" s="582">
        <v>38484.379999999997</v>
      </c>
      <c r="G49" s="582">
        <v>0</v>
      </c>
      <c r="H49" s="582">
        <v>0</v>
      </c>
      <c r="I49" s="373">
        <f>D49+E49-F49+G49+H49</f>
        <v>1072341.9400000002</v>
      </c>
      <c r="J49" s="671">
        <v>0</v>
      </c>
      <c r="K49" s="582">
        <v>0</v>
      </c>
      <c r="L49" s="582">
        <v>289144.71999999997</v>
      </c>
      <c r="M49" s="582">
        <v>0</v>
      </c>
      <c r="N49" s="582">
        <v>289144.71999999997</v>
      </c>
      <c r="O49" s="582">
        <v>0</v>
      </c>
      <c r="P49" s="582">
        <v>0</v>
      </c>
      <c r="Q49" s="373">
        <f>K49+L49-M49-N49+O49+P49</f>
        <v>0</v>
      </c>
      <c r="R49" s="689"/>
    </row>
    <row r="50" spans="1:20" s="9" customFormat="1" ht="20.25" customHeight="1" x14ac:dyDescent="0.25">
      <c r="A50" s="522" t="s">
        <v>256</v>
      </c>
      <c r="B50" s="696" t="s">
        <v>557</v>
      </c>
      <c r="C50" s="581">
        <v>14769689.970000001</v>
      </c>
      <c r="D50" s="582">
        <v>14769689.970000001</v>
      </c>
      <c r="E50" s="582">
        <v>4031506.31</v>
      </c>
      <c r="F50" s="582">
        <v>145860</v>
      </c>
      <c r="G50" s="582">
        <v>0</v>
      </c>
      <c r="H50" s="582">
        <v>0</v>
      </c>
      <c r="I50" s="373">
        <f>D50+E50-F50+G50+H50</f>
        <v>18655336.280000001</v>
      </c>
      <c r="J50" s="671">
        <v>0</v>
      </c>
      <c r="K50" s="582">
        <v>0</v>
      </c>
      <c r="L50" s="582">
        <v>392700</v>
      </c>
      <c r="M50" s="582">
        <v>0</v>
      </c>
      <c r="N50" s="582">
        <v>392700</v>
      </c>
      <c r="O50" s="582">
        <v>0</v>
      </c>
      <c r="P50" s="582">
        <v>0</v>
      </c>
      <c r="Q50" s="373">
        <f>K50+L50-M50-N50+O50+P50</f>
        <v>0</v>
      </c>
      <c r="R50" s="689"/>
    </row>
    <row r="51" spans="1:20" s="9" customFormat="1" ht="20.25" customHeight="1" x14ac:dyDescent="0.25">
      <c r="A51" s="522" t="s">
        <v>275</v>
      </c>
      <c r="B51" s="696" t="s">
        <v>558</v>
      </c>
      <c r="C51" s="581">
        <v>0</v>
      </c>
      <c r="D51" s="582">
        <v>0</v>
      </c>
      <c r="E51" s="582">
        <v>0</v>
      </c>
      <c r="F51" s="582">
        <v>0</v>
      </c>
      <c r="G51" s="582">
        <v>0</v>
      </c>
      <c r="H51" s="582">
        <v>0</v>
      </c>
      <c r="I51" s="373">
        <f>D51+E51-F51+G51+H51</f>
        <v>0</v>
      </c>
      <c r="J51" s="671">
        <v>0</v>
      </c>
      <c r="K51" s="582">
        <v>0</v>
      </c>
      <c r="L51" s="582">
        <v>0</v>
      </c>
      <c r="M51" s="582">
        <v>0</v>
      </c>
      <c r="N51" s="582">
        <v>0</v>
      </c>
      <c r="O51" s="582">
        <v>0</v>
      </c>
      <c r="P51" s="582">
        <v>0</v>
      </c>
      <c r="Q51" s="373">
        <f>K51+L51-M51-N51+O51+P51</f>
        <v>0</v>
      </c>
      <c r="R51" s="689"/>
    </row>
    <row r="52" spans="1:20" s="9" customFormat="1" ht="20.25" customHeight="1" thickBot="1" x14ac:dyDescent="0.3">
      <c r="A52" s="697" t="s">
        <v>347</v>
      </c>
      <c r="B52" s="510" t="s">
        <v>559</v>
      </c>
      <c r="C52" s="393">
        <v>0</v>
      </c>
      <c r="D52" s="394">
        <v>0</v>
      </c>
      <c r="E52" s="394">
        <v>0</v>
      </c>
      <c r="F52" s="394">
        <v>0</v>
      </c>
      <c r="G52" s="394">
        <v>0</v>
      </c>
      <c r="H52" s="394">
        <v>0</v>
      </c>
      <c r="I52" s="378">
        <f>D52+E52-F52+G52+H52</f>
        <v>0</v>
      </c>
      <c r="J52" s="589">
        <v>0</v>
      </c>
      <c r="K52" s="665">
        <v>0</v>
      </c>
      <c r="L52" s="665">
        <v>138445.79999999999</v>
      </c>
      <c r="M52" s="665">
        <v>0</v>
      </c>
      <c r="N52" s="665">
        <v>138445.79999999999</v>
      </c>
      <c r="O52" s="582">
        <v>0</v>
      </c>
      <c r="P52" s="582">
        <v>0</v>
      </c>
      <c r="Q52" s="378">
        <f>K52+L52-M52-N52+O52+P52</f>
        <v>0</v>
      </c>
      <c r="R52" s="689"/>
    </row>
    <row r="53" spans="1:20" s="9" customFormat="1" ht="20.25" customHeight="1" thickBot="1" x14ac:dyDescent="0.3">
      <c r="A53" s="511" t="s">
        <v>349</v>
      </c>
      <c r="B53" s="698" t="s">
        <v>560</v>
      </c>
      <c r="C53" s="755">
        <f t="shared" ref="C53:Q53" si="9">C54+C55+C58</f>
        <v>1257349.1499999999</v>
      </c>
      <c r="D53" s="381">
        <f t="shared" si="9"/>
        <v>1257237.78</v>
      </c>
      <c r="E53" s="381">
        <f t="shared" si="9"/>
        <v>526897.16999999993</v>
      </c>
      <c r="F53" s="381">
        <f t="shared" si="9"/>
        <v>12265.480000000001</v>
      </c>
      <c r="G53" s="381">
        <f t="shared" si="9"/>
        <v>6909.3799999999992</v>
      </c>
      <c r="H53" s="381">
        <f t="shared" si="9"/>
        <v>0</v>
      </c>
      <c r="I53" s="382">
        <f t="shared" si="9"/>
        <v>1778778.8499999999</v>
      </c>
      <c r="J53" s="383">
        <f t="shared" si="9"/>
        <v>0</v>
      </c>
      <c r="K53" s="381">
        <f t="shared" si="9"/>
        <v>0</v>
      </c>
      <c r="L53" s="381">
        <f t="shared" si="9"/>
        <v>0</v>
      </c>
      <c r="M53" s="381">
        <f t="shared" si="9"/>
        <v>0</v>
      </c>
      <c r="N53" s="381">
        <f t="shared" si="9"/>
        <v>0</v>
      </c>
      <c r="O53" s="381">
        <f t="shared" si="9"/>
        <v>0</v>
      </c>
      <c r="P53" s="381">
        <f t="shared" si="9"/>
        <v>0</v>
      </c>
      <c r="Q53" s="382">
        <f t="shared" si="9"/>
        <v>0</v>
      </c>
      <c r="R53" s="689"/>
    </row>
    <row r="54" spans="1:20" s="9" customFormat="1" ht="20.25" customHeight="1" thickBot="1" x14ac:dyDescent="0.3">
      <c r="A54" s="513" t="s">
        <v>351</v>
      </c>
      <c r="B54" s="699" t="s">
        <v>561</v>
      </c>
      <c r="C54" s="668">
        <v>827501.31</v>
      </c>
      <c r="D54" s="669">
        <v>827501.31</v>
      </c>
      <c r="E54" s="669">
        <v>333560.19</v>
      </c>
      <c r="F54" s="669">
        <v>0</v>
      </c>
      <c r="G54" s="669">
        <v>0</v>
      </c>
      <c r="H54" s="669">
        <v>0</v>
      </c>
      <c r="I54" s="517">
        <f>D54+E54-F54+G54+H54</f>
        <v>1161061.5</v>
      </c>
      <c r="J54" s="670">
        <v>0</v>
      </c>
      <c r="K54" s="669">
        <v>0</v>
      </c>
      <c r="L54" s="669">
        <v>0</v>
      </c>
      <c r="M54" s="669">
        <v>0</v>
      </c>
      <c r="N54" s="669">
        <v>0</v>
      </c>
      <c r="O54" s="669">
        <v>0</v>
      </c>
      <c r="P54" s="669">
        <v>0</v>
      </c>
      <c r="Q54" s="517">
        <f>K54+L54-M54-N54+O54+P54</f>
        <v>0</v>
      </c>
      <c r="R54" s="689"/>
    </row>
    <row r="55" spans="1:20" s="9" customFormat="1" ht="20.25" customHeight="1" thickBot="1" x14ac:dyDescent="0.3">
      <c r="A55" s="511" t="s">
        <v>353</v>
      </c>
      <c r="B55" s="698" t="s">
        <v>562</v>
      </c>
      <c r="C55" s="380">
        <f t="shared" ref="C55:Q55" si="10">C56+C57</f>
        <v>429847.83999999997</v>
      </c>
      <c r="D55" s="381">
        <f t="shared" si="10"/>
        <v>429736.47</v>
      </c>
      <c r="E55" s="381">
        <f t="shared" si="10"/>
        <v>193336.97999999998</v>
      </c>
      <c r="F55" s="381">
        <f t="shared" si="10"/>
        <v>12265.480000000001</v>
      </c>
      <c r="G55" s="381">
        <f t="shared" si="10"/>
        <v>6909.3799999999992</v>
      </c>
      <c r="H55" s="381">
        <f t="shared" si="10"/>
        <v>0</v>
      </c>
      <c r="I55" s="382">
        <f t="shared" si="10"/>
        <v>617717.34999999986</v>
      </c>
      <c r="J55" s="383">
        <f t="shared" si="10"/>
        <v>0</v>
      </c>
      <c r="K55" s="381">
        <f t="shared" si="10"/>
        <v>0</v>
      </c>
      <c r="L55" s="381">
        <f t="shared" si="10"/>
        <v>0</v>
      </c>
      <c r="M55" s="381">
        <f t="shared" si="10"/>
        <v>0</v>
      </c>
      <c r="N55" s="381">
        <f t="shared" si="10"/>
        <v>0</v>
      </c>
      <c r="O55" s="381">
        <f t="shared" si="10"/>
        <v>0</v>
      </c>
      <c r="P55" s="381">
        <f t="shared" si="10"/>
        <v>0</v>
      </c>
      <c r="Q55" s="382">
        <f t="shared" si="10"/>
        <v>0</v>
      </c>
      <c r="R55" s="689"/>
    </row>
    <row r="56" spans="1:20" s="9" customFormat="1" ht="33" customHeight="1" x14ac:dyDescent="0.25">
      <c r="A56" s="520" t="s">
        <v>355</v>
      </c>
      <c r="B56" s="715" t="s">
        <v>563</v>
      </c>
      <c r="C56" s="583">
        <v>67885.490000000005</v>
      </c>
      <c r="D56" s="584">
        <v>67885.490000000005</v>
      </c>
      <c r="E56" s="584">
        <v>76983.259999999995</v>
      </c>
      <c r="F56" s="584">
        <v>255.54</v>
      </c>
      <c r="G56" s="584">
        <v>3245.97</v>
      </c>
      <c r="H56" s="584">
        <v>0</v>
      </c>
      <c r="I56" s="389">
        <f>D56+E56-F56+G56+H56</f>
        <v>147859.18</v>
      </c>
      <c r="J56" s="585">
        <v>0</v>
      </c>
      <c r="K56" s="584">
        <v>0</v>
      </c>
      <c r="L56" s="584">
        <v>0</v>
      </c>
      <c r="M56" s="584">
        <v>0</v>
      </c>
      <c r="N56" s="584">
        <v>0</v>
      </c>
      <c r="O56" s="584">
        <v>0</v>
      </c>
      <c r="P56" s="584">
        <v>0</v>
      </c>
      <c r="Q56" s="389">
        <f>K56+L56-M56-N56+O56+P56</f>
        <v>0</v>
      </c>
      <c r="R56" s="689"/>
    </row>
    <row r="57" spans="1:20" s="9" customFormat="1" ht="20.25" customHeight="1" x14ac:dyDescent="0.25">
      <c r="A57" s="522" t="s">
        <v>357</v>
      </c>
      <c r="B57" s="716" t="s">
        <v>564</v>
      </c>
      <c r="C57" s="581">
        <v>361962.35</v>
      </c>
      <c r="D57" s="582">
        <v>361850.98</v>
      </c>
      <c r="E57" s="582">
        <v>116353.72</v>
      </c>
      <c r="F57" s="582">
        <v>12009.94</v>
      </c>
      <c r="G57" s="582">
        <v>3663.41</v>
      </c>
      <c r="H57" s="582">
        <v>0</v>
      </c>
      <c r="I57" s="373">
        <f>D57+E57-F57+G57+H57</f>
        <v>469858.16999999993</v>
      </c>
      <c r="J57" s="671">
        <v>0</v>
      </c>
      <c r="K57" s="582">
        <v>0</v>
      </c>
      <c r="L57" s="582">
        <v>0</v>
      </c>
      <c r="M57" s="582">
        <v>0</v>
      </c>
      <c r="N57" s="582">
        <v>0</v>
      </c>
      <c r="O57" s="582">
        <v>0</v>
      </c>
      <c r="P57" s="582">
        <v>0</v>
      </c>
      <c r="Q57" s="373">
        <f>K57+L57-M57-N57+O57+P57</f>
        <v>0</v>
      </c>
      <c r="R57" s="689"/>
    </row>
    <row r="58" spans="1:20" s="9" customFormat="1" ht="20.25" customHeight="1" x14ac:dyDescent="0.25">
      <c r="A58" s="522" t="s">
        <v>359</v>
      </c>
      <c r="B58" s="696" t="s">
        <v>565</v>
      </c>
      <c r="C58" s="371">
        <v>0</v>
      </c>
      <c r="D58" s="372">
        <v>0</v>
      </c>
      <c r="E58" s="372">
        <v>0</v>
      </c>
      <c r="F58" s="372">
        <v>0</v>
      </c>
      <c r="G58" s="372">
        <v>0</v>
      </c>
      <c r="H58" s="372">
        <v>0</v>
      </c>
      <c r="I58" s="373">
        <f>D58+E58-F58+G58+H58</f>
        <v>0</v>
      </c>
      <c r="J58" s="374">
        <v>0</v>
      </c>
      <c r="K58" s="372">
        <v>0</v>
      </c>
      <c r="L58" s="372">
        <v>0</v>
      </c>
      <c r="M58" s="372">
        <v>0</v>
      </c>
      <c r="N58" s="372">
        <v>0</v>
      </c>
      <c r="O58" s="372">
        <v>0</v>
      </c>
      <c r="P58" s="372">
        <v>0</v>
      </c>
      <c r="Q58" s="373">
        <f>K58+L58-M58-N58+O58+P58</f>
        <v>0</v>
      </c>
      <c r="R58" s="689"/>
    </row>
    <row r="59" spans="1:20" s="9" customFormat="1" ht="20.25" customHeight="1" thickBot="1" x14ac:dyDescent="0.3">
      <c r="A59" s="697" t="s">
        <v>361</v>
      </c>
      <c r="B59" s="510" t="s">
        <v>566</v>
      </c>
      <c r="C59" s="588">
        <v>0</v>
      </c>
      <c r="D59" s="665">
        <v>0</v>
      </c>
      <c r="E59" s="665">
        <v>0</v>
      </c>
      <c r="F59" s="665">
        <v>0</v>
      </c>
      <c r="G59" s="665">
        <v>0</v>
      </c>
      <c r="H59" s="665">
        <v>0</v>
      </c>
      <c r="I59" s="378">
        <f>D59+E59-F59+G59+H59</f>
        <v>0</v>
      </c>
      <c r="J59" s="589">
        <v>0</v>
      </c>
      <c r="K59" s="665">
        <v>0</v>
      </c>
      <c r="L59" s="665">
        <v>0</v>
      </c>
      <c r="M59" s="665">
        <v>0</v>
      </c>
      <c r="N59" s="665">
        <v>0</v>
      </c>
      <c r="O59" s="665">
        <v>0</v>
      </c>
      <c r="P59" s="665">
        <v>0</v>
      </c>
      <c r="Q59" s="378">
        <f>K59+L59-M59-N59+O59+P59</f>
        <v>0</v>
      </c>
      <c r="R59" s="689"/>
    </row>
    <row r="60" spans="1:20" ht="20.25" customHeight="1" thickBot="1" x14ac:dyDescent="0.3">
      <c r="A60" s="511" t="s">
        <v>363</v>
      </c>
      <c r="B60" s="698" t="s">
        <v>130</v>
      </c>
      <c r="C60" s="380">
        <f t="shared" ref="C60:Q60" si="11">C47+C53+C59</f>
        <v>16928703.719999999</v>
      </c>
      <c r="D60" s="381">
        <f t="shared" si="11"/>
        <v>16928592.350000001</v>
      </c>
      <c r="E60" s="381">
        <f t="shared" si="11"/>
        <v>4769772.95</v>
      </c>
      <c r="F60" s="381">
        <f t="shared" si="11"/>
        <v>196609.86000000002</v>
      </c>
      <c r="G60" s="381">
        <f t="shared" si="11"/>
        <v>6909.3799999999992</v>
      </c>
      <c r="H60" s="381">
        <f t="shared" si="11"/>
        <v>0</v>
      </c>
      <c r="I60" s="382">
        <f t="shared" si="11"/>
        <v>21508664.820000004</v>
      </c>
      <c r="J60" s="383">
        <f t="shared" si="11"/>
        <v>0</v>
      </c>
      <c r="K60" s="381">
        <f t="shared" si="11"/>
        <v>0</v>
      </c>
      <c r="L60" s="381">
        <f t="shared" si="11"/>
        <v>820290.52</v>
      </c>
      <c r="M60" s="381">
        <f t="shared" si="11"/>
        <v>0</v>
      </c>
      <c r="N60" s="381">
        <f t="shared" si="11"/>
        <v>820290.52</v>
      </c>
      <c r="O60" s="381">
        <f t="shared" si="11"/>
        <v>0</v>
      </c>
      <c r="P60" s="381">
        <f t="shared" si="11"/>
        <v>0</v>
      </c>
      <c r="Q60" s="382">
        <f t="shared" si="11"/>
        <v>0</v>
      </c>
      <c r="R60" s="689"/>
    </row>
    <row r="61" spans="1:20" ht="15" customHeight="1" x14ac:dyDescent="0.25">
      <c r="A61" s="676"/>
      <c r="B61" s="700"/>
      <c r="C61" s="701"/>
      <c r="D61" s="701"/>
      <c r="E61" s="701"/>
      <c r="F61" s="701"/>
      <c r="G61" s="701"/>
      <c r="H61" s="701"/>
      <c r="I61" s="701"/>
      <c r="J61" s="701"/>
      <c r="K61" s="701"/>
      <c r="L61" s="592"/>
      <c r="M61" s="592"/>
      <c r="N61" s="592"/>
      <c r="O61" s="592"/>
      <c r="P61" s="592"/>
      <c r="Q61" s="592"/>
      <c r="R61" s="689"/>
      <c r="S61" s="21"/>
      <c r="T61" s="21"/>
    </row>
    <row r="62" spans="1:20" ht="25.5" customHeight="1" x14ac:dyDescent="0.25">
      <c r="A62" s="676"/>
      <c r="B62" s="1352" t="s">
        <v>589</v>
      </c>
      <c r="C62" s="1361"/>
      <c r="D62" s="1361"/>
      <c r="E62" s="1361"/>
      <c r="F62" s="1361"/>
      <c r="G62" s="1361"/>
      <c r="H62" s="1361"/>
      <c r="I62" s="703"/>
      <c r="J62" s="1362"/>
      <c r="K62" s="1361"/>
      <c r="L62" s="1361"/>
      <c r="M62" s="592"/>
      <c r="N62" s="592"/>
      <c r="O62" s="592"/>
      <c r="P62" s="592"/>
      <c r="Q62" s="592"/>
      <c r="R62" s="689"/>
      <c r="S62" s="21"/>
      <c r="T62" s="21"/>
    </row>
    <row r="63" spans="1:20" ht="6" customHeight="1" x14ac:dyDescent="0.3">
      <c r="A63" s="81"/>
      <c r="B63" s="85"/>
      <c r="C63" s="85"/>
      <c r="D63" s="87"/>
      <c r="E63" s="87"/>
      <c r="F63" s="87"/>
      <c r="G63" s="87"/>
      <c r="H63" s="87"/>
      <c r="I63" s="86"/>
      <c r="J63" s="86"/>
      <c r="K63" s="86"/>
      <c r="L63" s="86"/>
      <c r="M63" s="7"/>
      <c r="N63" s="7"/>
      <c r="O63" s="7"/>
      <c r="P63" s="7"/>
      <c r="Q63" s="7"/>
      <c r="R63" s="21"/>
      <c r="S63" s="21"/>
      <c r="T63" s="21"/>
    </row>
    <row r="64" spans="1:20" ht="16.5" customHeight="1" x14ac:dyDescent="0.25">
      <c r="A64" s="21"/>
      <c r="B64" s="21"/>
      <c r="C64" s="21"/>
      <c r="D64" s="21"/>
      <c r="E64" s="21"/>
      <c r="F64" s="21"/>
      <c r="G64" s="21"/>
      <c r="H64" s="21"/>
      <c r="I64" s="21"/>
      <c r="J64" s="21"/>
      <c r="K64" s="21"/>
      <c r="L64" s="21"/>
      <c r="M64" s="21"/>
      <c r="N64" s="21"/>
      <c r="O64" s="21"/>
      <c r="P64" s="21"/>
      <c r="Q64" s="21"/>
      <c r="R64" s="21"/>
      <c r="S64" s="21"/>
      <c r="T64" s="21"/>
    </row>
    <row r="65" spans="1:20" ht="6" customHeight="1" x14ac:dyDescent="0.25">
      <c r="A65" s="21"/>
      <c r="B65" s="21"/>
      <c r="C65" s="21"/>
      <c r="D65" s="21"/>
      <c r="E65" s="21"/>
      <c r="F65" s="21"/>
      <c r="G65" s="21"/>
      <c r="H65" s="21"/>
      <c r="I65" s="21"/>
      <c r="J65" s="21"/>
      <c r="K65" s="21"/>
      <c r="L65" s="21"/>
      <c r="M65" s="21"/>
      <c r="N65" s="21"/>
      <c r="O65" s="21"/>
      <c r="P65" s="21"/>
      <c r="Q65" s="21"/>
      <c r="R65" s="21"/>
      <c r="S65" s="21"/>
      <c r="T65" s="21"/>
    </row>
    <row r="66" spans="1:20" ht="12.75" customHeight="1" x14ac:dyDescent="0.25">
      <c r="A66" s="21"/>
      <c r="B66" s="21"/>
      <c r="C66" s="21"/>
      <c r="D66" s="21"/>
      <c r="E66" s="21"/>
      <c r="F66" s="21"/>
      <c r="G66" s="21"/>
      <c r="H66" s="21"/>
      <c r="I66" s="21"/>
      <c r="J66" s="21"/>
      <c r="K66" s="21"/>
      <c r="L66" s="21"/>
      <c r="M66" s="21"/>
      <c r="N66" s="21"/>
      <c r="O66" s="21"/>
      <c r="P66" s="21"/>
      <c r="Q66" s="21"/>
      <c r="R66" s="21"/>
      <c r="S66" s="21"/>
      <c r="T66" s="21"/>
    </row>
    <row r="67" spans="1:20" x14ac:dyDescent="0.25">
      <c r="A67" s="21"/>
      <c r="B67" s="21"/>
      <c r="C67" s="21"/>
      <c r="D67" s="21"/>
      <c r="E67" s="21"/>
      <c r="F67" s="21"/>
      <c r="G67" s="21"/>
      <c r="H67" s="21"/>
      <c r="I67" s="21"/>
      <c r="J67" s="21"/>
      <c r="K67" s="21"/>
      <c r="L67" s="21"/>
      <c r="M67" s="21"/>
      <c r="N67" s="21"/>
      <c r="O67" s="21"/>
      <c r="P67" s="21"/>
      <c r="Q67" s="21"/>
      <c r="R67" s="21"/>
      <c r="S67" s="21"/>
      <c r="T67" s="21"/>
    </row>
    <row r="70" spans="1:20" s="9" customFormat="1" ht="12" customHeight="1" x14ac:dyDescent="0.25">
      <c r="A70" s="32"/>
      <c r="B70" s="17"/>
      <c r="C70" s="17"/>
      <c r="D70" s="18"/>
      <c r="E70" s="18"/>
      <c r="F70" s="18"/>
      <c r="G70" s="18"/>
      <c r="H70" s="18"/>
      <c r="K70" s="30"/>
    </row>
    <row r="71" spans="1:20" s="9" customFormat="1" ht="14.25" customHeight="1" x14ac:dyDescent="0.25">
      <c r="A71" s="32"/>
      <c r="B71" s="17"/>
      <c r="C71" s="17"/>
      <c r="D71" s="18"/>
      <c r="E71" s="18"/>
      <c r="F71" s="27"/>
      <c r="G71" s="27"/>
      <c r="I71" s="27"/>
    </row>
    <row r="72" spans="1:20" s="9" customFormat="1" x14ac:dyDescent="0.25">
      <c r="A72" s="32"/>
      <c r="B72" s="17"/>
      <c r="C72" s="13"/>
      <c r="D72" s="18"/>
      <c r="E72" s="18"/>
    </row>
    <row r="73" spans="1:20" s="9" customFormat="1" x14ac:dyDescent="0.25">
      <c r="A73" s="32"/>
      <c r="B73" s="12"/>
      <c r="C73" s="12"/>
      <c r="D73" s="18"/>
      <c r="E73" s="18"/>
    </row>
    <row r="74" spans="1:20" s="9" customFormat="1" x14ac:dyDescent="0.25">
      <c r="A74" s="32"/>
      <c r="B74" s="12"/>
      <c r="C74" s="12"/>
      <c r="D74" s="18"/>
      <c r="E74" s="18"/>
    </row>
    <row r="75" spans="1:20" s="9" customFormat="1" x14ac:dyDescent="0.25">
      <c r="A75" s="32"/>
      <c r="B75" s="12"/>
      <c r="C75" s="12"/>
      <c r="D75" s="18"/>
      <c r="E75" s="18"/>
    </row>
    <row r="76" spans="1:20" s="9" customFormat="1" x14ac:dyDescent="0.25">
      <c r="A76" s="32"/>
      <c r="B76" s="17"/>
      <c r="C76" s="12"/>
      <c r="D76" s="18"/>
      <c r="E76" s="18"/>
    </row>
  </sheetData>
  <mergeCells count="22">
    <mergeCell ref="V1:W1"/>
    <mergeCell ref="G5:J5"/>
    <mergeCell ref="C24:C25"/>
    <mergeCell ref="E24:L24"/>
    <mergeCell ref="E1:G1"/>
    <mergeCell ref="C5:F5"/>
    <mergeCell ref="B62:H62"/>
    <mergeCell ref="J62:L62"/>
    <mergeCell ref="S24:S25"/>
    <mergeCell ref="A1:B1"/>
    <mergeCell ref="B43:I43"/>
    <mergeCell ref="B41:G41"/>
    <mergeCell ref="A5:B6"/>
    <mergeCell ref="A24:A25"/>
    <mergeCell ref="B45:B46"/>
    <mergeCell ref="M24:R24"/>
    <mergeCell ref="B42:I42"/>
    <mergeCell ref="B24:B25"/>
    <mergeCell ref="A45:A46"/>
    <mergeCell ref="D24:D25"/>
    <mergeCell ref="J45:Q45"/>
    <mergeCell ref="C45:I45"/>
  </mergeCells>
  <pageMargins left="0.7" right="0.7" top="0.75" bottom="0.75" header="0.3" footer="0.3"/>
  <pageSetup scale="5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U69"/>
  <sheetViews>
    <sheetView topLeftCell="A33" zoomScaleNormal="100" workbookViewId="0">
      <selection activeCell="B7" sqref="B7:H7"/>
    </sheetView>
  </sheetViews>
  <sheetFormatPr defaultColWidth="9.140625" defaultRowHeight="15" x14ac:dyDescent="0.3"/>
  <cols>
    <col min="1" max="1" width="7.7109375" style="3" customWidth="1"/>
    <col min="2" max="2" width="34.85546875" style="3" customWidth="1"/>
    <col min="3" max="3" width="8.140625" style="3" customWidth="1"/>
    <col min="4" max="4" width="9.140625" style="3" customWidth="1"/>
    <col min="5" max="5" width="7.5703125" style="10" customWidth="1"/>
    <col min="6" max="6" width="6.28515625" style="3" customWidth="1"/>
    <col min="7" max="7" width="6.140625" style="3" customWidth="1"/>
    <col min="8" max="8" width="8.42578125" style="3" customWidth="1"/>
    <col min="9" max="9" width="6" style="3" customWidth="1"/>
    <col min="10" max="10" width="7.5703125" style="3" customWidth="1"/>
    <col min="11" max="11" width="4.28515625" style="3" customWidth="1"/>
    <col min="12" max="12" width="5.7109375" style="3" customWidth="1"/>
    <col min="13" max="13" width="4.42578125" style="3" customWidth="1"/>
    <col min="14" max="15" width="5.28515625" style="3" customWidth="1"/>
    <col min="16" max="16" width="6.140625" style="3" customWidth="1"/>
    <col min="17" max="17" width="5.140625" style="3" customWidth="1"/>
    <col min="18" max="18" width="5.5703125" style="3" customWidth="1"/>
    <col min="19" max="19" width="6.42578125" style="3" customWidth="1"/>
    <col min="20" max="20" width="8.140625" style="3" customWidth="1"/>
    <col min="21" max="22" width="9.140625" style="3" customWidth="1"/>
    <col min="23" max="16384" width="9.140625" style="3"/>
  </cols>
  <sheetData>
    <row r="1" spans="1:19" x14ac:dyDescent="0.3">
      <c r="B1" s="1224" t="s">
        <v>590</v>
      </c>
      <c r="C1" s="1217"/>
      <c r="D1" s="1217"/>
      <c r="E1" s="72"/>
      <c r="F1" s="9"/>
      <c r="G1" s="9"/>
      <c r="H1" s="9"/>
      <c r="I1" s="9"/>
      <c r="J1" s="9"/>
      <c r="K1" s="9"/>
      <c r="L1" s="9"/>
      <c r="M1" s="9"/>
      <c r="N1" s="9"/>
      <c r="O1" s="9"/>
      <c r="P1" s="9"/>
      <c r="Q1" s="9"/>
      <c r="R1" s="9"/>
      <c r="S1" s="9"/>
    </row>
    <row r="2" spans="1:19" x14ac:dyDescent="0.3">
      <c r="B2" s="1390"/>
      <c r="C2" s="1217"/>
      <c r="D2" s="1217"/>
      <c r="E2" s="72"/>
      <c r="F2" s="9"/>
      <c r="G2" s="9"/>
      <c r="H2" s="9"/>
      <c r="I2" s="9"/>
      <c r="J2" s="9"/>
      <c r="K2" s="9"/>
      <c r="L2" s="9"/>
      <c r="M2" s="9"/>
      <c r="N2" s="9"/>
      <c r="O2" s="9"/>
      <c r="P2" s="9"/>
      <c r="Q2" s="9"/>
      <c r="R2" s="9"/>
      <c r="S2" s="9"/>
    </row>
    <row r="3" spans="1:19" x14ac:dyDescent="0.3">
      <c r="B3" s="1224" t="s">
        <v>392</v>
      </c>
      <c r="C3" s="1217"/>
      <c r="D3" s="1217"/>
      <c r="E3" s="72"/>
      <c r="F3" s="9"/>
      <c r="G3" s="9"/>
      <c r="H3" s="9"/>
      <c r="I3" s="9"/>
      <c r="J3" s="9"/>
      <c r="K3" s="9"/>
      <c r="L3" s="9"/>
      <c r="M3" s="9"/>
      <c r="N3" s="9"/>
      <c r="O3" s="9"/>
      <c r="P3" s="9"/>
      <c r="Q3" s="9"/>
      <c r="R3" s="9"/>
      <c r="S3" s="9"/>
    </row>
    <row r="4" spans="1:19" x14ac:dyDescent="0.3">
      <c r="B4" s="1224"/>
      <c r="C4" s="1217"/>
      <c r="D4" s="1217"/>
      <c r="E4" s="72"/>
      <c r="F4" s="9"/>
      <c r="G4" s="9"/>
      <c r="H4" s="9"/>
      <c r="I4" s="9"/>
      <c r="J4" s="9"/>
      <c r="K4" s="9"/>
      <c r="L4" s="9"/>
      <c r="M4" s="9"/>
      <c r="N4" s="9"/>
      <c r="O4" s="9"/>
      <c r="P4" s="9"/>
      <c r="Q4" s="9"/>
      <c r="R4" s="9"/>
      <c r="S4" s="9"/>
    </row>
    <row r="5" spans="1:19" x14ac:dyDescent="0.3">
      <c r="A5" s="648"/>
      <c r="B5" s="1388" t="s">
        <v>591</v>
      </c>
      <c r="C5" s="1387"/>
      <c r="D5" s="1387"/>
      <c r="E5" s="1389"/>
      <c r="F5" s="1387"/>
      <c r="G5" s="1387"/>
      <c r="H5" s="1387"/>
      <c r="I5" s="648"/>
      <c r="J5" s="648"/>
      <c r="K5" s="648"/>
      <c r="L5" s="648"/>
      <c r="M5" s="648"/>
      <c r="N5" s="648"/>
      <c r="O5" s="648"/>
      <c r="P5" s="648"/>
      <c r="Q5" s="648"/>
      <c r="R5" s="648"/>
      <c r="S5" s="648"/>
    </row>
    <row r="6" spans="1:19" x14ac:dyDescent="0.3">
      <c r="A6" s="648"/>
      <c r="B6" s="1388" t="s">
        <v>592</v>
      </c>
      <c r="C6" s="1387"/>
      <c r="D6" s="1387"/>
      <c r="E6" s="1389"/>
      <c r="F6" s="1387"/>
      <c r="G6" s="1387"/>
      <c r="H6" s="1387"/>
      <c r="I6" s="648"/>
      <c r="J6" s="648"/>
      <c r="K6" s="648"/>
      <c r="L6" s="648"/>
      <c r="M6" s="648"/>
      <c r="N6" s="648"/>
      <c r="O6" s="648"/>
      <c r="P6" s="648"/>
      <c r="Q6" s="648"/>
      <c r="R6" s="648"/>
      <c r="S6" s="648"/>
    </row>
    <row r="7" spans="1:19" ht="44.25" customHeight="1" x14ac:dyDescent="0.3">
      <c r="A7" s="648"/>
      <c r="B7" s="1402" t="s">
        <v>593</v>
      </c>
      <c r="C7" s="1387"/>
      <c r="D7" s="1387"/>
      <c r="E7" s="1389"/>
      <c r="F7" s="1387"/>
      <c r="G7" s="1387"/>
      <c r="H7" s="1387"/>
      <c r="I7" s="648"/>
      <c r="J7" s="648"/>
      <c r="K7" s="648"/>
      <c r="L7" s="648"/>
      <c r="M7" s="648"/>
      <c r="N7" s="648"/>
      <c r="O7" s="648"/>
      <c r="P7" s="648"/>
      <c r="Q7" s="648"/>
      <c r="R7" s="648"/>
      <c r="S7" s="648"/>
    </row>
    <row r="8" spans="1:19" x14ac:dyDescent="0.3">
      <c r="A8" s="648"/>
      <c r="B8" s="1386"/>
      <c r="C8" s="1387"/>
      <c r="D8" s="1387"/>
      <c r="E8" s="1056"/>
      <c r="F8" s="648"/>
      <c r="G8" s="648"/>
      <c r="H8" s="648"/>
      <c r="I8" s="648"/>
      <c r="J8" s="648"/>
      <c r="K8" s="648"/>
      <c r="L8" s="648"/>
      <c r="M8" s="648"/>
      <c r="N8" s="648"/>
      <c r="O8" s="648"/>
      <c r="P8" s="648"/>
      <c r="Q8" s="648"/>
      <c r="R8" s="648"/>
      <c r="S8" s="648"/>
    </row>
    <row r="9" spans="1:19" ht="6.75" customHeight="1" x14ac:dyDescent="0.3">
      <c r="A9" s="648"/>
      <c r="B9" s="1386"/>
      <c r="C9" s="1387"/>
      <c r="D9" s="1387"/>
      <c r="E9" s="1056"/>
      <c r="F9" s="648"/>
      <c r="G9" s="648"/>
      <c r="H9" s="648"/>
      <c r="I9" s="648"/>
      <c r="J9" s="648"/>
      <c r="K9" s="648"/>
      <c r="L9" s="648"/>
      <c r="M9" s="648"/>
      <c r="N9" s="648"/>
      <c r="O9" s="648"/>
      <c r="P9" s="648"/>
      <c r="Q9" s="648"/>
      <c r="R9" s="648"/>
      <c r="S9" s="648"/>
    </row>
    <row r="10" spans="1:19" hidden="1" x14ac:dyDescent="0.3">
      <c r="A10" s="648"/>
      <c r="B10" s="1386"/>
      <c r="C10" s="1387"/>
      <c r="D10" s="1387"/>
      <c r="E10" s="1056"/>
      <c r="F10" s="648"/>
      <c r="G10" s="648"/>
      <c r="H10" s="648"/>
      <c r="I10" s="648"/>
      <c r="J10" s="648"/>
      <c r="K10" s="648"/>
      <c r="L10" s="648"/>
      <c r="M10" s="648"/>
      <c r="N10" s="648"/>
      <c r="O10" s="648"/>
      <c r="P10" s="648"/>
      <c r="Q10" s="648"/>
      <c r="R10" s="648"/>
      <c r="S10" s="648"/>
    </row>
    <row r="11" spans="1:19" hidden="1" x14ac:dyDescent="0.3">
      <c r="A11" s="648"/>
      <c r="B11" s="1386"/>
      <c r="C11" s="1387"/>
      <c r="D11" s="1387"/>
      <c r="E11" s="1056"/>
      <c r="F11" s="648"/>
      <c r="G11" s="648"/>
      <c r="H11" s="648"/>
      <c r="I11" s="648"/>
      <c r="J11" s="648"/>
      <c r="K11" s="648"/>
      <c r="L11" s="648"/>
      <c r="M11" s="648"/>
      <c r="N11" s="648"/>
      <c r="O11" s="648"/>
      <c r="P11" s="648"/>
      <c r="Q11" s="648"/>
      <c r="R11" s="648"/>
      <c r="S11" s="648"/>
    </row>
    <row r="12" spans="1:19" ht="1.5" customHeight="1" thickBot="1" x14ac:dyDescent="0.35">
      <c r="A12" s="648"/>
      <c r="B12" s="1386"/>
      <c r="C12" s="1387"/>
      <c r="D12" s="1387"/>
      <c r="E12" s="1056"/>
      <c r="F12" s="648"/>
      <c r="G12" s="648"/>
      <c r="H12" s="648"/>
      <c r="I12" s="648"/>
      <c r="J12" s="648"/>
      <c r="K12" s="648"/>
      <c r="L12" s="648"/>
      <c r="M12" s="648"/>
      <c r="N12" s="648"/>
      <c r="O12" s="648"/>
      <c r="P12" s="648"/>
      <c r="Q12" s="648"/>
      <c r="R12" s="648"/>
      <c r="S12" s="648"/>
    </row>
    <row r="13" spans="1:19" ht="37.5" customHeight="1" x14ac:dyDescent="0.3">
      <c r="A13" s="1370" t="s">
        <v>26</v>
      </c>
      <c r="B13" s="1396" t="s">
        <v>27</v>
      </c>
      <c r="C13" s="1395" t="s">
        <v>29</v>
      </c>
      <c r="D13" s="1233"/>
      <c r="E13" s="1233"/>
      <c r="F13" s="1265"/>
      <c r="G13" s="1398" t="s">
        <v>30</v>
      </c>
      <c r="H13" s="1233"/>
      <c r="I13" s="1233"/>
      <c r="J13" s="1265"/>
      <c r="K13" s="573"/>
      <c r="L13" s="573"/>
      <c r="M13" s="573"/>
      <c r="N13" s="573"/>
      <c r="O13" s="573"/>
      <c r="P13" s="573"/>
      <c r="Q13" s="573"/>
      <c r="R13" s="573"/>
      <c r="S13" s="573"/>
    </row>
    <row r="14" spans="1:19" ht="68.25" customHeight="1" thickBot="1" x14ac:dyDescent="0.35">
      <c r="A14" s="1371"/>
      <c r="B14" s="1262"/>
      <c r="C14" s="1058" t="s">
        <v>594</v>
      </c>
      <c r="D14" s="1059" t="s">
        <v>551</v>
      </c>
      <c r="E14" s="1059" t="s">
        <v>552</v>
      </c>
      <c r="F14" s="1060" t="s">
        <v>397</v>
      </c>
      <c r="G14" s="1061" t="s">
        <v>595</v>
      </c>
      <c r="H14" s="1059" t="s">
        <v>551</v>
      </c>
      <c r="I14" s="1059" t="s">
        <v>552</v>
      </c>
      <c r="J14" s="1060" t="s">
        <v>397</v>
      </c>
      <c r="K14" s="573"/>
      <c r="L14" s="573"/>
      <c r="M14" s="573"/>
      <c r="N14" s="573"/>
      <c r="O14" s="573"/>
      <c r="P14" s="573"/>
      <c r="Q14" s="573"/>
      <c r="R14" s="573"/>
      <c r="S14" s="573"/>
    </row>
    <row r="15" spans="1:19" ht="33.75" customHeight="1" x14ac:dyDescent="0.3">
      <c r="A15" s="760" t="s">
        <v>156</v>
      </c>
      <c r="B15" s="713" t="s">
        <v>596</v>
      </c>
      <c r="C15" s="581">
        <f>S25</f>
        <v>0</v>
      </c>
      <c r="D15" s="582">
        <f>I38</f>
        <v>0</v>
      </c>
      <c r="E15" s="582">
        <f>Q38</f>
        <v>0</v>
      </c>
      <c r="F15" s="335">
        <f>C15-D15-E15</f>
        <v>0</v>
      </c>
      <c r="G15" s="671">
        <f>D25</f>
        <v>0</v>
      </c>
      <c r="H15" s="582">
        <f>D38</f>
        <v>0</v>
      </c>
      <c r="I15" s="582">
        <f>K38</f>
        <v>0</v>
      </c>
      <c r="J15" s="335">
        <f>G15-H15-I15</f>
        <v>0</v>
      </c>
      <c r="K15" s="573"/>
      <c r="L15" s="573"/>
      <c r="M15" s="573"/>
      <c r="N15" s="573"/>
      <c r="O15" s="573"/>
      <c r="P15" s="573"/>
      <c r="Q15" s="573"/>
      <c r="R15" s="573"/>
      <c r="S15" s="573"/>
    </row>
    <row r="16" spans="1:19" ht="37.5" customHeight="1" x14ac:dyDescent="0.3">
      <c r="A16" s="765" t="s">
        <v>182</v>
      </c>
      <c r="B16" s="713" t="s">
        <v>597</v>
      </c>
      <c r="C16" s="581">
        <f>S26</f>
        <v>0</v>
      </c>
      <c r="D16" s="582">
        <f>I39</f>
        <v>0</v>
      </c>
      <c r="E16" s="582">
        <f>Q39</f>
        <v>0</v>
      </c>
      <c r="F16" s="335">
        <f>C16-D16-E16</f>
        <v>0</v>
      </c>
      <c r="G16" s="671">
        <f>D26</f>
        <v>0</v>
      </c>
      <c r="H16" s="582">
        <f>D39</f>
        <v>0</v>
      </c>
      <c r="I16" s="582">
        <f>K39</f>
        <v>0</v>
      </c>
      <c r="J16" s="335">
        <f>G16-H16-I16</f>
        <v>0</v>
      </c>
      <c r="K16" s="573"/>
      <c r="L16" s="573"/>
      <c r="M16" s="573"/>
      <c r="N16" s="573"/>
      <c r="O16" s="573"/>
      <c r="P16" s="573"/>
      <c r="Q16" s="573"/>
      <c r="R16" s="573"/>
      <c r="S16" s="573"/>
    </row>
    <row r="17" spans="1:20" ht="36" customHeight="1" x14ac:dyDescent="0.3">
      <c r="A17" s="765" t="s">
        <v>234</v>
      </c>
      <c r="B17" s="713" t="s">
        <v>598</v>
      </c>
      <c r="C17" s="581">
        <f>S27</f>
        <v>0</v>
      </c>
      <c r="D17" s="582">
        <f>I40</f>
        <v>0</v>
      </c>
      <c r="E17" s="582">
        <f>Q40</f>
        <v>0</v>
      </c>
      <c r="F17" s="335">
        <f>C17-D17-E17</f>
        <v>0</v>
      </c>
      <c r="G17" s="671">
        <f>D27</f>
        <v>0</v>
      </c>
      <c r="H17" s="582">
        <f>D40</f>
        <v>0</v>
      </c>
      <c r="I17" s="582">
        <f>K40</f>
        <v>0</v>
      </c>
      <c r="J17" s="335">
        <f>G17-H17-I17</f>
        <v>0</v>
      </c>
      <c r="K17" s="573"/>
      <c r="L17" s="573"/>
      <c r="M17" s="573"/>
      <c r="N17" s="573"/>
      <c r="O17" s="573"/>
      <c r="P17" s="573"/>
      <c r="Q17" s="573"/>
      <c r="R17" s="573"/>
      <c r="S17" s="573"/>
    </row>
    <row r="18" spans="1:20" ht="35.25" customHeight="1" x14ac:dyDescent="0.3">
      <c r="A18" s="765" t="s">
        <v>256</v>
      </c>
      <c r="B18" s="713" t="s">
        <v>599</v>
      </c>
      <c r="C18" s="581">
        <f>S28</f>
        <v>0</v>
      </c>
      <c r="D18" s="582">
        <f>I41</f>
        <v>0</v>
      </c>
      <c r="E18" s="582">
        <f>Q41</f>
        <v>0</v>
      </c>
      <c r="F18" s="335">
        <f>C18-D18-E18</f>
        <v>0</v>
      </c>
      <c r="G18" s="671">
        <f>D28</f>
        <v>0</v>
      </c>
      <c r="H18" s="582">
        <f>D41</f>
        <v>0</v>
      </c>
      <c r="I18" s="582">
        <f>K41</f>
        <v>0</v>
      </c>
      <c r="J18" s="335">
        <f>G18-H18-I18</f>
        <v>0</v>
      </c>
      <c r="K18" s="573"/>
      <c r="L18" s="573"/>
      <c r="M18" s="573"/>
      <c r="N18" s="573"/>
      <c r="O18" s="573"/>
      <c r="P18" s="573"/>
      <c r="Q18" s="573"/>
      <c r="R18" s="573"/>
      <c r="S18" s="573"/>
    </row>
    <row r="19" spans="1:20" ht="31.5" customHeight="1" thickBot="1" x14ac:dyDescent="0.35">
      <c r="A19" s="769" t="s">
        <v>275</v>
      </c>
      <c r="B19" s="828" t="s">
        <v>600</v>
      </c>
      <c r="C19" s="588">
        <f>S29</f>
        <v>0</v>
      </c>
      <c r="D19" s="365">
        <f>I42</f>
        <v>0</v>
      </c>
      <c r="E19" s="665">
        <f>Q42</f>
        <v>0</v>
      </c>
      <c r="F19" s="366">
        <f>C19-D19-E19</f>
        <v>0</v>
      </c>
      <c r="G19" s="589">
        <f>D29</f>
        <v>0</v>
      </c>
      <c r="H19" s="365">
        <f>D42</f>
        <v>0</v>
      </c>
      <c r="I19" s="665">
        <f>K42</f>
        <v>0</v>
      </c>
      <c r="J19" s="366">
        <f>G19-H19-I19</f>
        <v>0</v>
      </c>
      <c r="K19" s="573"/>
      <c r="L19" s="573"/>
      <c r="M19" s="573"/>
      <c r="N19" s="573"/>
      <c r="O19" s="573"/>
      <c r="P19" s="573"/>
      <c r="Q19" s="573"/>
      <c r="R19" s="573"/>
      <c r="S19" s="573"/>
    </row>
    <row r="20" spans="1:20" ht="21.75" customHeight="1" thickBot="1" x14ac:dyDescent="0.35">
      <c r="A20" s="774" t="s">
        <v>347</v>
      </c>
      <c r="B20" s="666" t="s">
        <v>601</v>
      </c>
      <c r="C20" s="349">
        <f t="shared" ref="C20:J20" si="0">SUM(C15:C19)</f>
        <v>0</v>
      </c>
      <c r="D20" s="350">
        <f t="shared" si="0"/>
        <v>0</v>
      </c>
      <c r="E20" s="350">
        <f t="shared" si="0"/>
        <v>0</v>
      </c>
      <c r="F20" s="351">
        <f t="shared" si="0"/>
        <v>0</v>
      </c>
      <c r="G20" s="352">
        <f t="shared" si="0"/>
        <v>0</v>
      </c>
      <c r="H20" s="350">
        <f t="shared" si="0"/>
        <v>0</v>
      </c>
      <c r="I20" s="350">
        <f t="shared" si="0"/>
        <v>0</v>
      </c>
      <c r="J20" s="351">
        <f t="shared" si="0"/>
        <v>0</v>
      </c>
      <c r="K20" s="573"/>
      <c r="L20" s="573"/>
      <c r="M20" s="573"/>
      <c r="N20" s="573"/>
      <c r="O20" s="573"/>
      <c r="P20" s="573"/>
      <c r="Q20" s="573"/>
      <c r="R20" s="573"/>
      <c r="S20" s="573"/>
    </row>
    <row r="21" spans="1:20" x14ac:dyDescent="0.3">
      <c r="A21" s="573"/>
      <c r="B21" s="1400"/>
      <c r="C21" s="1303"/>
      <c r="D21" s="1303"/>
      <c r="E21" s="1062"/>
      <c r="F21" s="573"/>
      <c r="G21" s="573"/>
      <c r="H21" s="573"/>
      <c r="I21" s="573"/>
      <c r="J21" s="573"/>
      <c r="K21" s="573"/>
      <c r="L21" s="573"/>
      <c r="M21" s="573"/>
      <c r="N21" s="573"/>
      <c r="O21" s="573"/>
      <c r="P21" s="573"/>
      <c r="Q21" s="573"/>
      <c r="R21" s="573"/>
      <c r="S21" s="573"/>
    </row>
    <row r="22" spans="1:20" ht="12" customHeight="1" thickBot="1" x14ac:dyDescent="0.35">
      <c r="A22" s="573"/>
      <c r="B22" s="602"/>
      <c r="C22" s="602"/>
      <c r="D22" s="602"/>
      <c r="E22" s="1062"/>
      <c r="F22" s="573"/>
      <c r="G22" s="573"/>
      <c r="H22" s="573"/>
      <c r="I22" s="573"/>
      <c r="J22" s="573"/>
      <c r="K22" s="573"/>
      <c r="L22" s="573"/>
      <c r="M22" s="573"/>
      <c r="N22" s="573"/>
      <c r="O22" s="573"/>
      <c r="P22" s="573"/>
      <c r="Q22" s="573"/>
      <c r="R22" s="573"/>
      <c r="S22" s="573"/>
    </row>
    <row r="23" spans="1:20" ht="18" customHeight="1" thickBot="1" x14ac:dyDescent="0.35">
      <c r="A23" s="1394" t="s">
        <v>26</v>
      </c>
      <c r="B23" s="1335" t="s">
        <v>602</v>
      </c>
      <c r="C23" s="1391" t="s">
        <v>442</v>
      </c>
      <c r="D23" s="1399" t="s">
        <v>443</v>
      </c>
      <c r="E23" s="1335" t="s">
        <v>470</v>
      </c>
      <c r="F23" s="1315"/>
      <c r="G23" s="1315"/>
      <c r="H23" s="1315"/>
      <c r="I23" s="1315"/>
      <c r="J23" s="1315"/>
      <c r="K23" s="1315"/>
      <c r="L23" s="1316"/>
      <c r="M23" s="1379" t="s">
        <v>471</v>
      </c>
      <c r="N23" s="1315"/>
      <c r="O23" s="1315"/>
      <c r="P23" s="1315"/>
      <c r="Q23" s="1315"/>
      <c r="R23" s="1316"/>
      <c r="S23" s="1401" t="s">
        <v>29</v>
      </c>
      <c r="T23" s="1397"/>
    </row>
    <row r="24" spans="1:20" ht="114.75" customHeight="1" thickBot="1" x14ac:dyDescent="0.35">
      <c r="A24" s="1326"/>
      <c r="B24" s="1312"/>
      <c r="C24" s="1392"/>
      <c r="D24" s="1326"/>
      <c r="E24" s="787" t="s">
        <v>568</v>
      </c>
      <c r="F24" s="788" t="s">
        <v>569</v>
      </c>
      <c r="G24" s="788" t="s">
        <v>570</v>
      </c>
      <c r="H24" s="788" t="s">
        <v>475</v>
      </c>
      <c r="I24" s="789" t="s">
        <v>144</v>
      </c>
      <c r="J24" s="788" t="s">
        <v>477</v>
      </c>
      <c r="K24" s="788" t="s">
        <v>603</v>
      </c>
      <c r="L24" s="790" t="s">
        <v>604</v>
      </c>
      <c r="M24" s="1063" t="s">
        <v>574</v>
      </c>
      <c r="N24" s="788" t="s">
        <v>475</v>
      </c>
      <c r="O24" s="788" t="s">
        <v>177</v>
      </c>
      <c r="P24" s="788" t="s">
        <v>484</v>
      </c>
      <c r="Q24" s="789" t="s">
        <v>605</v>
      </c>
      <c r="R24" s="790" t="s">
        <v>577</v>
      </c>
      <c r="S24" s="1254"/>
      <c r="T24" s="1217"/>
    </row>
    <row r="25" spans="1:20" ht="38.25" customHeight="1" x14ac:dyDescent="0.3">
      <c r="A25" s="1064" t="s">
        <v>156</v>
      </c>
      <c r="B25" s="649" t="s">
        <v>596</v>
      </c>
      <c r="C25" s="585">
        <v>0</v>
      </c>
      <c r="D25" s="1065">
        <v>0</v>
      </c>
      <c r="E25" s="583">
        <v>0</v>
      </c>
      <c r="F25" s="584">
        <v>0</v>
      </c>
      <c r="G25" s="584">
        <v>0</v>
      </c>
      <c r="H25" s="584">
        <v>0</v>
      </c>
      <c r="I25" s="584">
        <v>0</v>
      </c>
      <c r="J25" s="584">
        <v>0</v>
      </c>
      <c r="K25" s="584">
        <v>0</v>
      </c>
      <c r="L25" s="1066">
        <v>0</v>
      </c>
      <c r="M25" s="585">
        <v>0</v>
      </c>
      <c r="N25" s="584">
        <v>0</v>
      </c>
      <c r="O25" s="584">
        <v>0</v>
      </c>
      <c r="P25" s="584">
        <v>0</v>
      </c>
      <c r="Q25" s="584">
        <v>0</v>
      </c>
      <c r="R25" s="584">
        <v>0</v>
      </c>
      <c r="S25" s="1066">
        <f>D25+E25+F25+G25+H25+I25+J25+K25+L25-M25-N25-O25-P25-Q25-R25</f>
        <v>0</v>
      </c>
    </row>
    <row r="26" spans="1:20" ht="30.75" customHeight="1" x14ac:dyDescent="0.3">
      <c r="A26" s="662" t="s">
        <v>182</v>
      </c>
      <c r="B26" s="410" t="s">
        <v>597</v>
      </c>
      <c r="C26" s="671">
        <v>0</v>
      </c>
      <c r="D26" s="1067">
        <v>0</v>
      </c>
      <c r="E26" s="581">
        <v>0</v>
      </c>
      <c r="F26" s="582">
        <v>0</v>
      </c>
      <c r="G26" s="582">
        <v>0</v>
      </c>
      <c r="H26" s="582">
        <v>0</v>
      </c>
      <c r="I26" s="582">
        <v>0</v>
      </c>
      <c r="J26" s="582">
        <v>0</v>
      </c>
      <c r="K26" s="582">
        <v>0</v>
      </c>
      <c r="L26" s="1068">
        <v>0</v>
      </c>
      <c r="M26" s="671">
        <v>0</v>
      </c>
      <c r="N26" s="582">
        <v>0</v>
      </c>
      <c r="O26" s="582">
        <v>0</v>
      </c>
      <c r="P26" s="582">
        <v>0</v>
      </c>
      <c r="Q26" s="582">
        <v>0</v>
      </c>
      <c r="R26" s="582">
        <v>0</v>
      </c>
      <c r="S26" s="1068">
        <f>D26+E26+F26+G26+H26+I26+J26+K26+L26-M26-N26-O26-P26-Q26-R26</f>
        <v>0</v>
      </c>
    </row>
    <row r="27" spans="1:20" ht="32.25" customHeight="1" x14ac:dyDescent="0.3">
      <c r="A27" s="662" t="s">
        <v>234</v>
      </c>
      <c r="B27" s="410" t="s">
        <v>598</v>
      </c>
      <c r="C27" s="671">
        <v>0</v>
      </c>
      <c r="D27" s="1067">
        <v>0</v>
      </c>
      <c r="E27" s="581">
        <v>0</v>
      </c>
      <c r="F27" s="582">
        <v>0</v>
      </c>
      <c r="G27" s="582">
        <v>0</v>
      </c>
      <c r="H27" s="582">
        <v>0</v>
      </c>
      <c r="I27" s="582">
        <v>0</v>
      </c>
      <c r="J27" s="582">
        <v>0</v>
      </c>
      <c r="K27" s="582">
        <v>0</v>
      </c>
      <c r="L27" s="1068">
        <v>0</v>
      </c>
      <c r="M27" s="671">
        <v>0</v>
      </c>
      <c r="N27" s="582">
        <v>0</v>
      </c>
      <c r="O27" s="582">
        <v>0</v>
      </c>
      <c r="P27" s="582">
        <v>0</v>
      </c>
      <c r="Q27" s="582">
        <v>0</v>
      </c>
      <c r="R27" s="582">
        <v>0</v>
      </c>
      <c r="S27" s="1068">
        <f>D27+E27+F27+G27+H27+I27+J27+K27+L27-M27-N27-O27-P27-Q27-R27</f>
        <v>0</v>
      </c>
    </row>
    <row r="28" spans="1:20" ht="28.5" customHeight="1" x14ac:dyDescent="0.3">
      <c r="A28" s="662" t="s">
        <v>256</v>
      </c>
      <c r="B28" s="410" t="s">
        <v>599</v>
      </c>
      <c r="C28" s="671">
        <v>0</v>
      </c>
      <c r="D28" s="1067">
        <v>0</v>
      </c>
      <c r="E28" s="581">
        <v>0</v>
      </c>
      <c r="F28" s="582">
        <v>0</v>
      </c>
      <c r="G28" s="582">
        <v>0</v>
      </c>
      <c r="H28" s="582">
        <v>0</v>
      </c>
      <c r="I28" s="582">
        <v>0</v>
      </c>
      <c r="J28" s="582">
        <v>0</v>
      </c>
      <c r="K28" s="582">
        <v>0</v>
      </c>
      <c r="L28" s="1068">
        <v>0</v>
      </c>
      <c r="M28" s="671">
        <v>0</v>
      </c>
      <c r="N28" s="582">
        <v>0</v>
      </c>
      <c r="O28" s="582">
        <v>0</v>
      </c>
      <c r="P28" s="582">
        <v>0</v>
      </c>
      <c r="Q28" s="582">
        <v>0</v>
      </c>
      <c r="R28" s="582">
        <v>0</v>
      </c>
      <c r="S28" s="1068">
        <f>D28+E28+F28+G28+H28+I28+J28+K28+L28-M28-N28-O28-P28-Q28-R28</f>
        <v>0</v>
      </c>
    </row>
    <row r="29" spans="1:20" ht="30.75" customHeight="1" thickBot="1" x14ac:dyDescent="0.35">
      <c r="A29" s="664" t="s">
        <v>275</v>
      </c>
      <c r="B29" s="414" t="s">
        <v>600</v>
      </c>
      <c r="C29" s="589">
        <v>0</v>
      </c>
      <c r="D29" s="1069">
        <v>0</v>
      </c>
      <c r="E29" s="588">
        <v>0</v>
      </c>
      <c r="F29" s="665">
        <v>0</v>
      </c>
      <c r="G29" s="665">
        <v>0</v>
      </c>
      <c r="H29" s="665">
        <v>0</v>
      </c>
      <c r="I29" s="665">
        <v>0</v>
      </c>
      <c r="J29" s="665">
        <v>0</v>
      </c>
      <c r="K29" s="665">
        <v>0</v>
      </c>
      <c r="L29" s="1070">
        <v>0</v>
      </c>
      <c r="M29" s="589">
        <v>0</v>
      </c>
      <c r="N29" s="665">
        <v>0</v>
      </c>
      <c r="O29" s="665">
        <v>0</v>
      </c>
      <c r="P29" s="665">
        <v>0</v>
      </c>
      <c r="Q29" s="665">
        <v>0</v>
      </c>
      <c r="R29" s="665">
        <v>0</v>
      </c>
      <c r="S29" s="1070">
        <f>D29+E29+F29+G29+H29+I29+J29+K29+L29-M29-N29-O29-P29-Q29-R29</f>
        <v>0</v>
      </c>
    </row>
    <row r="30" spans="1:20" ht="14.45" customHeight="1" thickBot="1" x14ac:dyDescent="0.35">
      <c r="A30" s="659" t="s">
        <v>347</v>
      </c>
      <c r="B30" s="418" t="s">
        <v>601</v>
      </c>
      <c r="C30" s="352">
        <f t="shared" ref="C30:S30" si="1">SUM(C25:C29)</f>
        <v>0</v>
      </c>
      <c r="D30" s="1071">
        <f t="shared" si="1"/>
        <v>0</v>
      </c>
      <c r="E30" s="349">
        <f t="shared" si="1"/>
        <v>0</v>
      </c>
      <c r="F30" s="350">
        <f t="shared" si="1"/>
        <v>0</v>
      </c>
      <c r="G30" s="350">
        <f t="shared" si="1"/>
        <v>0</v>
      </c>
      <c r="H30" s="350">
        <f t="shared" si="1"/>
        <v>0</v>
      </c>
      <c r="I30" s="350">
        <f t="shared" si="1"/>
        <v>0</v>
      </c>
      <c r="J30" s="350">
        <f t="shared" si="1"/>
        <v>0</v>
      </c>
      <c r="K30" s="350">
        <f t="shared" si="1"/>
        <v>0</v>
      </c>
      <c r="L30" s="351">
        <f t="shared" si="1"/>
        <v>0</v>
      </c>
      <c r="M30" s="352">
        <f t="shared" si="1"/>
        <v>0</v>
      </c>
      <c r="N30" s="350">
        <f t="shared" si="1"/>
        <v>0</v>
      </c>
      <c r="O30" s="350">
        <f t="shared" si="1"/>
        <v>0</v>
      </c>
      <c r="P30" s="350">
        <f t="shared" si="1"/>
        <v>0</v>
      </c>
      <c r="Q30" s="350">
        <f t="shared" si="1"/>
        <v>0</v>
      </c>
      <c r="R30" s="350">
        <f t="shared" si="1"/>
        <v>0</v>
      </c>
      <c r="S30" s="351">
        <f t="shared" si="1"/>
        <v>0</v>
      </c>
    </row>
    <row r="31" spans="1:20" ht="13.5" customHeight="1" x14ac:dyDescent="0.3">
      <c r="A31" s="573"/>
      <c r="B31" s="602"/>
      <c r="C31" s="602"/>
      <c r="D31" s="602"/>
      <c r="E31" s="1062"/>
      <c r="F31" s="573"/>
      <c r="G31" s="573"/>
      <c r="H31" s="573"/>
      <c r="I31" s="573"/>
      <c r="J31" s="573"/>
      <c r="K31" s="573"/>
      <c r="L31" s="573"/>
      <c r="M31" s="573"/>
      <c r="N31" s="573"/>
      <c r="O31" s="573"/>
      <c r="P31" s="573"/>
      <c r="Q31" s="573"/>
      <c r="R31" s="573"/>
      <c r="S31" s="573"/>
    </row>
    <row r="32" spans="1:20" s="37" customFormat="1" ht="13.5" customHeight="1" x14ac:dyDescent="0.3">
      <c r="A32" s="794"/>
      <c r="B32" s="1352" t="s">
        <v>578</v>
      </c>
      <c r="C32" s="1349"/>
      <c r="D32" s="1349"/>
      <c r="E32" s="1349"/>
      <c r="F32" s="1349"/>
      <c r="G32" s="1349"/>
      <c r="H32" s="794"/>
      <c r="I32" s="794"/>
      <c r="J32" s="794"/>
      <c r="K32" s="794"/>
      <c r="L32" s="794"/>
      <c r="M32" s="794"/>
      <c r="N32" s="794"/>
      <c r="O32" s="794"/>
      <c r="P32" s="794"/>
      <c r="Q32" s="794"/>
      <c r="R32" s="794"/>
      <c r="S32" s="794"/>
    </row>
    <row r="33" spans="1:21" s="37" customFormat="1" ht="32.1" customHeight="1" x14ac:dyDescent="0.3">
      <c r="A33" s="794"/>
      <c r="B33" s="1328" t="s">
        <v>606</v>
      </c>
      <c r="C33" s="1349"/>
      <c r="D33" s="1349"/>
      <c r="E33" s="1349"/>
      <c r="F33" s="1349"/>
      <c r="G33" s="1349"/>
      <c r="H33" s="794"/>
      <c r="I33" s="794"/>
      <c r="J33" s="794"/>
      <c r="K33" s="794"/>
      <c r="L33" s="794"/>
      <c r="M33" s="794"/>
      <c r="N33" s="794"/>
      <c r="O33" s="794"/>
      <c r="P33" s="794"/>
      <c r="Q33" s="794"/>
      <c r="R33" s="794"/>
      <c r="S33" s="794"/>
    </row>
    <row r="34" spans="1:21" s="37" customFormat="1" ht="13.5" customHeight="1" x14ac:dyDescent="0.3">
      <c r="A34" s="794"/>
      <c r="B34" s="1352" t="s">
        <v>580</v>
      </c>
      <c r="C34" s="1349"/>
      <c r="D34" s="1349"/>
      <c r="E34" s="1349"/>
      <c r="F34" s="1349"/>
      <c r="G34" s="1349"/>
      <c r="H34" s="794"/>
      <c r="I34" s="794"/>
      <c r="J34" s="794"/>
      <c r="K34" s="794"/>
      <c r="L34" s="794"/>
      <c r="M34" s="794"/>
      <c r="N34" s="794"/>
      <c r="O34" s="794"/>
      <c r="P34" s="794"/>
      <c r="Q34" s="794"/>
      <c r="R34" s="794"/>
      <c r="S34" s="794"/>
    </row>
    <row r="35" spans="1:21" ht="13.5" customHeight="1" thickBot="1" x14ac:dyDescent="0.35">
      <c r="A35" s="573"/>
      <c r="B35" s="602"/>
      <c r="C35" s="602"/>
      <c r="D35" s="573"/>
      <c r="E35" s="1062"/>
      <c r="F35" s="573"/>
      <c r="G35" s="573"/>
      <c r="H35" s="573"/>
      <c r="I35" s="573"/>
      <c r="J35" s="573"/>
      <c r="K35" s="573"/>
      <c r="L35" s="573"/>
      <c r="M35" s="573"/>
      <c r="N35" s="573"/>
      <c r="O35" s="573"/>
      <c r="P35" s="573"/>
      <c r="Q35" s="573"/>
      <c r="R35" s="573"/>
      <c r="S35" s="573"/>
    </row>
    <row r="36" spans="1:21" s="8" customFormat="1" ht="27.75" customHeight="1" thickBot="1" x14ac:dyDescent="0.35">
      <c r="A36" s="1370" t="s">
        <v>26</v>
      </c>
      <c r="B36" s="1393" t="s">
        <v>27</v>
      </c>
      <c r="C36" s="1311" t="s">
        <v>607</v>
      </c>
      <c r="D36" s="1315"/>
      <c r="E36" s="1315"/>
      <c r="F36" s="1315"/>
      <c r="G36" s="1315"/>
      <c r="H36" s="1315"/>
      <c r="I36" s="1316"/>
      <c r="J36" s="1379" t="s">
        <v>608</v>
      </c>
      <c r="K36" s="1315"/>
      <c r="L36" s="1315"/>
      <c r="M36" s="1315"/>
      <c r="N36" s="1315"/>
      <c r="O36" s="1315"/>
      <c r="P36" s="1315"/>
      <c r="Q36" s="1316"/>
      <c r="R36" s="592"/>
      <c r="S36" s="592"/>
      <c r="T36" s="7"/>
      <c r="U36" s="7"/>
    </row>
    <row r="37" spans="1:21" s="8" customFormat="1" ht="90" customHeight="1" thickBot="1" x14ac:dyDescent="0.35">
      <c r="A37" s="1371"/>
      <c r="B37" s="1378"/>
      <c r="C37" s="1072" t="s">
        <v>442</v>
      </c>
      <c r="D37" s="1073" t="s">
        <v>443</v>
      </c>
      <c r="E37" s="644" t="s">
        <v>583</v>
      </c>
      <c r="F37" s="644" t="s">
        <v>584</v>
      </c>
      <c r="G37" s="644" t="s">
        <v>585</v>
      </c>
      <c r="H37" s="644" t="s">
        <v>450</v>
      </c>
      <c r="I37" s="1074" t="s">
        <v>29</v>
      </c>
      <c r="J37" s="1075" t="s">
        <v>442</v>
      </c>
      <c r="K37" s="678" t="s">
        <v>443</v>
      </c>
      <c r="L37" s="1076" t="s">
        <v>586</v>
      </c>
      <c r="M37" s="1076" t="s">
        <v>587</v>
      </c>
      <c r="N37" s="1076" t="s">
        <v>584</v>
      </c>
      <c r="O37" s="1076" t="s">
        <v>588</v>
      </c>
      <c r="P37" s="1076" t="s">
        <v>450</v>
      </c>
      <c r="Q37" s="1077" t="s">
        <v>29</v>
      </c>
      <c r="R37" s="700"/>
      <c r="S37" s="700"/>
    </row>
    <row r="38" spans="1:21" ht="39" customHeight="1" x14ac:dyDescent="0.3">
      <c r="A38" s="1078" t="s">
        <v>156</v>
      </c>
      <c r="B38" s="715" t="s">
        <v>596</v>
      </c>
      <c r="C38" s="583">
        <v>0</v>
      </c>
      <c r="D38" s="584">
        <v>0</v>
      </c>
      <c r="E38" s="584">
        <v>0</v>
      </c>
      <c r="F38" s="584">
        <v>0</v>
      </c>
      <c r="G38" s="584">
        <v>0</v>
      </c>
      <c r="H38" s="584">
        <v>0</v>
      </c>
      <c r="I38" s="1066">
        <f t="shared" ref="I38:I43" si="2">D38+E38-F38+G38+H38</f>
        <v>0</v>
      </c>
      <c r="J38" s="585">
        <v>0</v>
      </c>
      <c r="K38" s="584">
        <v>0</v>
      </c>
      <c r="L38" s="584">
        <v>0</v>
      </c>
      <c r="M38" s="584">
        <v>0</v>
      </c>
      <c r="N38" s="584">
        <v>0</v>
      </c>
      <c r="O38" s="584">
        <v>0</v>
      </c>
      <c r="P38" s="584">
        <v>0</v>
      </c>
      <c r="Q38" s="584">
        <f>K38+L38-M38-N38+O38+P38</f>
        <v>0</v>
      </c>
      <c r="R38" s="573"/>
      <c r="S38" s="573"/>
    </row>
    <row r="39" spans="1:21" ht="34.5" customHeight="1" x14ac:dyDescent="0.3">
      <c r="A39" s="1079" t="s">
        <v>182</v>
      </c>
      <c r="B39" s="716" t="s">
        <v>597</v>
      </c>
      <c r="C39" s="581">
        <v>0</v>
      </c>
      <c r="D39" s="582">
        <v>0</v>
      </c>
      <c r="E39" s="582">
        <v>0</v>
      </c>
      <c r="F39" s="582">
        <v>0</v>
      </c>
      <c r="G39" s="582">
        <v>0</v>
      </c>
      <c r="H39" s="582">
        <v>0</v>
      </c>
      <c r="I39" s="1068">
        <f t="shared" si="2"/>
        <v>0</v>
      </c>
      <c r="J39" s="671">
        <v>0</v>
      </c>
      <c r="K39" s="582">
        <v>0</v>
      </c>
      <c r="L39" s="582">
        <v>0</v>
      </c>
      <c r="M39" s="582">
        <v>0</v>
      </c>
      <c r="N39" s="582">
        <v>0</v>
      </c>
      <c r="O39" s="582">
        <v>0</v>
      </c>
      <c r="P39" s="582">
        <v>0</v>
      </c>
      <c r="Q39" s="582">
        <f>K39+L39-M39-N39+O39+P39</f>
        <v>0</v>
      </c>
      <c r="R39" s="573"/>
      <c r="S39" s="573"/>
    </row>
    <row r="40" spans="1:21" ht="28.5" customHeight="1" x14ac:dyDescent="0.3">
      <c r="A40" s="1079" t="s">
        <v>234</v>
      </c>
      <c r="B40" s="716" t="s">
        <v>598</v>
      </c>
      <c r="C40" s="581">
        <v>0</v>
      </c>
      <c r="D40" s="582">
        <v>0</v>
      </c>
      <c r="E40" s="582">
        <v>0</v>
      </c>
      <c r="F40" s="582">
        <v>0</v>
      </c>
      <c r="G40" s="582">
        <v>0</v>
      </c>
      <c r="H40" s="582">
        <v>0</v>
      </c>
      <c r="I40" s="1068">
        <f t="shared" si="2"/>
        <v>0</v>
      </c>
      <c r="J40" s="671">
        <v>0</v>
      </c>
      <c r="K40" s="582">
        <v>0</v>
      </c>
      <c r="L40" s="582">
        <v>0</v>
      </c>
      <c r="M40" s="582">
        <v>0</v>
      </c>
      <c r="N40" s="582">
        <v>0</v>
      </c>
      <c r="O40" s="582">
        <v>0</v>
      </c>
      <c r="P40" s="582">
        <v>0</v>
      </c>
      <c r="Q40" s="582">
        <f>K40+L40-M40-N40+O40+P40</f>
        <v>0</v>
      </c>
      <c r="R40" s="573"/>
      <c r="S40" s="573"/>
    </row>
    <row r="41" spans="1:21" ht="35.25" customHeight="1" x14ac:dyDescent="0.3">
      <c r="A41" s="1079" t="s">
        <v>256</v>
      </c>
      <c r="B41" s="716" t="s">
        <v>599</v>
      </c>
      <c r="C41" s="581">
        <v>0</v>
      </c>
      <c r="D41" s="582">
        <v>0</v>
      </c>
      <c r="E41" s="582">
        <v>0</v>
      </c>
      <c r="F41" s="582">
        <v>0</v>
      </c>
      <c r="G41" s="582">
        <v>0</v>
      </c>
      <c r="H41" s="582">
        <v>0</v>
      </c>
      <c r="I41" s="1068">
        <f t="shared" si="2"/>
        <v>0</v>
      </c>
      <c r="J41" s="671">
        <v>0</v>
      </c>
      <c r="K41" s="582">
        <v>0</v>
      </c>
      <c r="L41" s="582">
        <v>0</v>
      </c>
      <c r="M41" s="582">
        <v>0</v>
      </c>
      <c r="N41" s="582">
        <v>0</v>
      </c>
      <c r="O41" s="582">
        <v>0</v>
      </c>
      <c r="P41" s="582">
        <v>0</v>
      </c>
      <c r="Q41" s="582">
        <f>K41+L41-M41-N41+O41+P41</f>
        <v>0</v>
      </c>
      <c r="R41" s="573"/>
      <c r="S41" s="573"/>
    </row>
    <row r="42" spans="1:21" ht="30.75" customHeight="1" thickBot="1" x14ac:dyDescent="0.35">
      <c r="A42" s="1080" t="s">
        <v>275</v>
      </c>
      <c r="B42" s="1081" t="s">
        <v>600</v>
      </c>
      <c r="C42" s="588">
        <v>0</v>
      </c>
      <c r="D42" s="665">
        <v>0</v>
      </c>
      <c r="E42" s="665">
        <v>0</v>
      </c>
      <c r="F42" s="665">
        <v>0</v>
      </c>
      <c r="G42" s="665">
        <v>0</v>
      </c>
      <c r="H42" s="665">
        <v>0</v>
      </c>
      <c r="I42" s="1070">
        <f t="shared" si="2"/>
        <v>0</v>
      </c>
      <c r="J42" s="589">
        <v>0</v>
      </c>
      <c r="K42" s="665">
        <v>0</v>
      </c>
      <c r="L42" s="665">
        <v>0</v>
      </c>
      <c r="M42" s="665">
        <v>0</v>
      </c>
      <c r="N42" s="665">
        <v>0</v>
      </c>
      <c r="O42" s="665">
        <v>0</v>
      </c>
      <c r="P42" s="665">
        <v>0</v>
      </c>
      <c r="Q42" s="665">
        <f>K42+L42-M42-N42+O42+P42</f>
        <v>0</v>
      </c>
      <c r="R42" s="573"/>
      <c r="S42" s="573"/>
    </row>
    <row r="43" spans="1:21" s="8" customFormat="1" ht="18.75" customHeight="1" thickBot="1" x14ac:dyDescent="0.35">
      <c r="A43" s="511" t="s">
        <v>347</v>
      </c>
      <c r="B43" s="698" t="s">
        <v>601</v>
      </c>
      <c r="C43" s="380">
        <f t="shared" ref="C43:H43" si="3">SUM(C38:C42)</f>
        <v>0</v>
      </c>
      <c r="D43" s="381">
        <f t="shared" si="3"/>
        <v>0</v>
      </c>
      <c r="E43" s="381">
        <f t="shared" si="3"/>
        <v>0</v>
      </c>
      <c r="F43" s="381">
        <f t="shared" si="3"/>
        <v>0</v>
      </c>
      <c r="G43" s="381">
        <f t="shared" si="3"/>
        <v>0</v>
      </c>
      <c r="H43" s="381">
        <f t="shared" si="3"/>
        <v>0</v>
      </c>
      <c r="I43" s="382">
        <f t="shared" si="2"/>
        <v>0</v>
      </c>
      <c r="J43" s="383">
        <f t="shared" ref="J43:Q43" si="4">SUM(J38:J42)</f>
        <v>0</v>
      </c>
      <c r="K43" s="381">
        <f t="shared" si="4"/>
        <v>0</v>
      </c>
      <c r="L43" s="381">
        <f t="shared" si="4"/>
        <v>0</v>
      </c>
      <c r="M43" s="381">
        <f t="shared" si="4"/>
        <v>0</v>
      </c>
      <c r="N43" s="381">
        <f t="shared" si="4"/>
        <v>0</v>
      </c>
      <c r="O43" s="381">
        <f t="shared" si="4"/>
        <v>0</v>
      </c>
      <c r="P43" s="381">
        <f t="shared" si="4"/>
        <v>0</v>
      </c>
      <c r="Q43" s="382">
        <f t="shared" si="4"/>
        <v>0</v>
      </c>
      <c r="R43" s="700"/>
      <c r="S43" s="700"/>
    </row>
    <row r="44" spans="1:21" s="8" customFormat="1" x14ac:dyDescent="0.3">
      <c r="A44" s="700"/>
      <c r="B44" s="700"/>
      <c r="C44" s="602"/>
      <c r="D44" s="700"/>
      <c r="E44" s="686"/>
      <c r="F44" s="700"/>
      <c r="G44" s="700"/>
      <c r="H44" s="700"/>
      <c r="I44" s="700"/>
      <c r="J44" s="700"/>
      <c r="K44" s="700"/>
      <c r="L44" s="700"/>
      <c r="M44" s="700"/>
      <c r="N44" s="700"/>
      <c r="O44" s="700"/>
      <c r="P44" s="700"/>
      <c r="Q44" s="700"/>
      <c r="R44" s="700"/>
      <c r="S44" s="700"/>
    </row>
    <row r="45" spans="1:21" s="8" customFormat="1" x14ac:dyDescent="0.3">
      <c r="A45" s="700"/>
      <c r="B45" s="700"/>
      <c r="C45" s="602"/>
      <c r="D45" s="700"/>
      <c r="E45" s="686"/>
      <c r="F45" s="700"/>
      <c r="G45" s="700"/>
      <c r="H45" s="700"/>
      <c r="I45" s="700"/>
      <c r="J45" s="700"/>
      <c r="K45" s="700"/>
      <c r="L45" s="700"/>
      <c r="M45" s="700"/>
      <c r="N45" s="700"/>
      <c r="O45" s="700"/>
      <c r="P45" s="700"/>
      <c r="Q45" s="700"/>
      <c r="R45" s="700"/>
      <c r="S45" s="700"/>
    </row>
    <row r="46" spans="1:21" s="8" customFormat="1" ht="15" customHeight="1" x14ac:dyDescent="0.3">
      <c r="A46" s="700"/>
      <c r="B46" s="1352" t="s">
        <v>589</v>
      </c>
      <c r="C46" s="1361"/>
      <c r="D46" s="1361"/>
      <c r="E46" s="1361"/>
      <c r="F46" s="1361"/>
      <c r="G46" s="1361"/>
      <c r="H46" s="1361"/>
      <c r="I46" s="700"/>
      <c r="J46" s="700"/>
      <c r="K46" s="700"/>
      <c r="L46" s="700"/>
      <c r="M46" s="700"/>
      <c r="N46" s="700"/>
      <c r="O46" s="700"/>
      <c r="P46" s="700"/>
      <c r="Q46" s="700"/>
      <c r="R46" s="700"/>
      <c r="S46" s="700"/>
    </row>
    <row r="47" spans="1:21" x14ac:dyDescent="0.3">
      <c r="A47" s="573"/>
      <c r="B47" s="573"/>
      <c r="C47" s="573"/>
      <c r="D47" s="573"/>
      <c r="E47" s="1062"/>
      <c r="F47" s="573"/>
      <c r="G47" s="573"/>
      <c r="H47" s="573"/>
      <c r="I47" s="573"/>
      <c r="J47" s="573"/>
      <c r="K47" s="573"/>
      <c r="L47" s="573"/>
      <c r="M47" s="573"/>
      <c r="N47" s="573"/>
      <c r="O47" s="573"/>
      <c r="P47" s="573"/>
      <c r="Q47" s="573"/>
      <c r="R47" s="573"/>
      <c r="S47" s="573"/>
    </row>
    <row r="48" spans="1:21" x14ac:dyDescent="0.3">
      <c r="A48" s="99"/>
      <c r="B48" s="99"/>
      <c r="C48" s="99"/>
      <c r="D48" s="99"/>
      <c r="E48" s="1055"/>
      <c r="F48" s="99"/>
      <c r="G48" s="99"/>
      <c r="H48" s="99"/>
      <c r="I48" s="99"/>
      <c r="J48" s="99"/>
      <c r="K48" s="99"/>
      <c r="L48" s="99"/>
      <c r="M48" s="99"/>
      <c r="N48" s="99"/>
      <c r="O48" s="99"/>
      <c r="P48" s="99"/>
      <c r="Q48" s="99"/>
      <c r="R48" s="99"/>
      <c r="S48" s="99"/>
    </row>
    <row r="49" spans="1:19" x14ac:dyDescent="0.3">
      <c r="A49" s="99"/>
      <c r="B49" s="99"/>
      <c r="C49" s="99"/>
      <c r="D49" s="99"/>
      <c r="E49" s="1055"/>
      <c r="F49" s="99"/>
      <c r="G49" s="99"/>
      <c r="H49" s="99"/>
      <c r="I49" s="99"/>
      <c r="J49" s="99"/>
      <c r="K49" s="99"/>
      <c r="L49" s="99"/>
      <c r="M49" s="99"/>
      <c r="N49" s="99"/>
      <c r="O49" s="99"/>
      <c r="P49" s="99"/>
      <c r="Q49" s="99"/>
      <c r="R49" s="99"/>
      <c r="S49" s="99"/>
    </row>
    <row r="50" spans="1:19" x14ac:dyDescent="0.3">
      <c r="A50" s="99"/>
      <c r="B50" s="99"/>
      <c r="C50" s="99"/>
      <c r="D50" s="99"/>
      <c r="E50" s="1055"/>
      <c r="F50" s="99"/>
      <c r="G50" s="99"/>
      <c r="H50" s="99"/>
      <c r="I50" s="99"/>
      <c r="J50" s="99"/>
      <c r="K50" s="99"/>
      <c r="L50" s="99"/>
      <c r="M50" s="99"/>
      <c r="N50" s="99"/>
      <c r="O50" s="99"/>
      <c r="P50" s="99"/>
      <c r="Q50" s="99"/>
      <c r="R50" s="99"/>
      <c r="S50" s="99"/>
    </row>
    <row r="51" spans="1:19" x14ac:dyDescent="0.3">
      <c r="A51" s="99"/>
      <c r="B51" s="99"/>
      <c r="C51" s="99"/>
      <c r="D51" s="99"/>
      <c r="E51" s="1055"/>
      <c r="F51" s="99"/>
      <c r="G51" s="99"/>
      <c r="H51" s="99"/>
      <c r="I51" s="99"/>
      <c r="J51" s="99"/>
      <c r="K51" s="99"/>
      <c r="L51" s="99"/>
      <c r="M51" s="99"/>
      <c r="N51" s="99"/>
      <c r="O51" s="99"/>
      <c r="P51" s="99"/>
      <c r="Q51" s="99"/>
      <c r="R51" s="99"/>
      <c r="S51" s="99"/>
    </row>
    <row r="52" spans="1:19" x14ac:dyDescent="0.3">
      <c r="A52" s="99"/>
      <c r="B52" s="99"/>
      <c r="C52" s="99"/>
      <c r="D52" s="99"/>
      <c r="E52" s="1055"/>
      <c r="F52" s="99"/>
      <c r="G52" s="99"/>
      <c r="H52" s="99"/>
      <c r="I52" s="99"/>
      <c r="J52" s="99"/>
      <c r="K52" s="99"/>
      <c r="L52" s="99"/>
      <c r="M52" s="99"/>
      <c r="N52" s="99"/>
      <c r="O52" s="99"/>
      <c r="P52" s="99"/>
      <c r="Q52" s="99"/>
      <c r="R52" s="99"/>
      <c r="S52" s="99"/>
    </row>
    <row r="53" spans="1:19" x14ac:dyDescent="0.3">
      <c r="A53" s="99"/>
      <c r="B53" s="99"/>
      <c r="C53" s="99"/>
      <c r="D53" s="99"/>
      <c r="E53" s="1055"/>
      <c r="F53" s="99"/>
      <c r="G53" s="99"/>
      <c r="H53" s="99"/>
      <c r="I53" s="99"/>
      <c r="J53" s="99"/>
      <c r="K53" s="99"/>
      <c r="L53" s="99"/>
      <c r="M53" s="99"/>
      <c r="N53" s="99"/>
      <c r="O53" s="99"/>
      <c r="P53" s="99"/>
      <c r="Q53" s="99"/>
      <c r="R53" s="99"/>
      <c r="S53" s="99"/>
    </row>
    <row r="54" spans="1:19" x14ac:dyDescent="0.3">
      <c r="A54" s="99"/>
      <c r="B54" s="99"/>
      <c r="C54" s="99"/>
      <c r="D54" s="99"/>
      <c r="E54" s="1055"/>
      <c r="F54" s="99"/>
      <c r="G54" s="99"/>
      <c r="H54" s="99"/>
      <c r="I54" s="99"/>
      <c r="J54" s="99"/>
      <c r="K54" s="99"/>
      <c r="L54" s="99"/>
      <c r="M54" s="99"/>
      <c r="N54" s="99"/>
      <c r="O54" s="99"/>
      <c r="P54" s="99"/>
      <c r="Q54" s="99"/>
      <c r="R54" s="99"/>
      <c r="S54" s="99"/>
    </row>
    <row r="55" spans="1:19" x14ac:dyDescent="0.3">
      <c r="A55" s="99"/>
      <c r="B55" s="99"/>
      <c r="C55" s="99"/>
      <c r="D55" s="99"/>
      <c r="E55" s="1055"/>
      <c r="F55" s="99"/>
      <c r="G55" s="99"/>
      <c r="H55" s="99"/>
      <c r="I55" s="99"/>
      <c r="J55" s="99"/>
      <c r="K55" s="99"/>
      <c r="L55" s="99"/>
      <c r="M55" s="99"/>
      <c r="N55" s="99"/>
      <c r="O55" s="99"/>
      <c r="P55" s="99"/>
      <c r="Q55" s="99"/>
      <c r="R55" s="99"/>
      <c r="S55" s="99"/>
    </row>
    <row r="56" spans="1:19" x14ac:dyDescent="0.3">
      <c r="A56" s="99"/>
      <c r="B56" s="99"/>
      <c r="C56" s="99"/>
      <c r="D56" s="99"/>
      <c r="E56" s="1055"/>
      <c r="F56" s="99"/>
      <c r="G56" s="99"/>
      <c r="H56" s="99"/>
      <c r="I56" s="99"/>
      <c r="J56" s="99"/>
      <c r="K56" s="99"/>
      <c r="L56" s="99"/>
      <c r="M56" s="99"/>
      <c r="N56" s="99"/>
      <c r="O56" s="99"/>
      <c r="P56" s="99"/>
      <c r="Q56" s="99"/>
      <c r="R56" s="99"/>
      <c r="S56" s="99"/>
    </row>
    <row r="57" spans="1:19" x14ac:dyDescent="0.3">
      <c r="A57" s="99"/>
      <c r="B57" s="99"/>
      <c r="C57" s="99"/>
      <c r="D57" s="99"/>
      <c r="E57" s="1055"/>
      <c r="F57" s="99"/>
      <c r="G57" s="99"/>
      <c r="H57" s="99"/>
      <c r="I57" s="99"/>
      <c r="J57" s="99"/>
      <c r="K57" s="99"/>
      <c r="L57" s="99"/>
      <c r="M57" s="99"/>
      <c r="N57" s="99"/>
      <c r="O57" s="99"/>
      <c r="P57" s="99"/>
      <c r="Q57" s="99"/>
      <c r="R57" s="99"/>
      <c r="S57" s="99"/>
    </row>
    <row r="58" spans="1:19" x14ac:dyDescent="0.3">
      <c r="A58" s="99"/>
      <c r="B58" s="99"/>
      <c r="C58" s="99"/>
      <c r="D58" s="99"/>
      <c r="E58" s="1055"/>
      <c r="F58" s="99"/>
      <c r="G58" s="99"/>
      <c r="H58" s="99"/>
      <c r="I58" s="99"/>
      <c r="J58" s="99"/>
      <c r="K58" s="99"/>
      <c r="L58" s="99"/>
      <c r="M58" s="99"/>
      <c r="N58" s="99"/>
      <c r="O58" s="99"/>
      <c r="P58" s="99"/>
      <c r="Q58" s="99"/>
      <c r="R58" s="99"/>
      <c r="S58" s="99"/>
    </row>
    <row r="59" spans="1:19" x14ac:dyDescent="0.3">
      <c r="A59" s="99"/>
      <c r="B59" s="99"/>
      <c r="C59" s="99"/>
      <c r="D59" s="99"/>
      <c r="E59" s="1055"/>
      <c r="F59" s="99"/>
      <c r="G59" s="99"/>
      <c r="H59" s="99"/>
      <c r="I59" s="99"/>
      <c r="J59" s="99"/>
      <c r="K59" s="99"/>
      <c r="L59" s="99"/>
      <c r="M59" s="99"/>
      <c r="N59" s="99"/>
      <c r="O59" s="99"/>
      <c r="P59" s="99"/>
      <c r="Q59" s="99"/>
      <c r="R59" s="99"/>
      <c r="S59" s="99"/>
    </row>
    <row r="60" spans="1:19" x14ac:dyDescent="0.3">
      <c r="A60" s="99"/>
      <c r="B60" s="99"/>
      <c r="C60" s="99"/>
      <c r="D60" s="99"/>
      <c r="E60" s="1055"/>
      <c r="F60" s="99"/>
      <c r="G60" s="99"/>
      <c r="H60" s="99"/>
      <c r="I60" s="99"/>
      <c r="J60" s="99"/>
      <c r="K60" s="99"/>
      <c r="L60" s="99"/>
      <c r="M60" s="99"/>
      <c r="N60" s="99"/>
      <c r="O60" s="99"/>
      <c r="P60" s="99"/>
      <c r="Q60" s="99"/>
      <c r="R60" s="99"/>
      <c r="S60" s="99"/>
    </row>
    <row r="61" spans="1:19" x14ac:dyDescent="0.3">
      <c r="A61" s="99"/>
      <c r="B61" s="99"/>
      <c r="C61" s="99"/>
      <c r="D61" s="99"/>
      <c r="E61" s="1055"/>
      <c r="F61" s="99"/>
      <c r="G61" s="99"/>
      <c r="H61" s="99"/>
      <c r="I61" s="99"/>
      <c r="J61" s="99"/>
      <c r="K61" s="99"/>
      <c r="L61" s="99"/>
      <c r="M61" s="99"/>
      <c r="N61" s="99"/>
      <c r="O61" s="99"/>
      <c r="P61" s="99"/>
      <c r="Q61" s="99"/>
      <c r="R61" s="99"/>
      <c r="S61" s="99"/>
    </row>
    <row r="62" spans="1:19" x14ac:dyDescent="0.3">
      <c r="A62" s="99"/>
      <c r="B62" s="99"/>
      <c r="C62" s="99"/>
      <c r="D62" s="99"/>
      <c r="E62" s="1055"/>
      <c r="F62" s="99"/>
      <c r="G62" s="99"/>
      <c r="H62" s="99"/>
      <c r="I62" s="99"/>
      <c r="J62" s="99"/>
      <c r="K62" s="99"/>
      <c r="L62" s="99"/>
      <c r="M62" s="99"/>
      <c r="N62" s="99"/>
      <c r="O62" s="99"/>
      <c r="P62" s="99"/>
      <c r="Q62" s="99"/>
      <c r="R62" s="99"/>
      <c r="S62" s="99"/>
    </row>
    <row r="63" spans="1:19" x14ac:dyDescent="0.3">
      <c r="A63" s="99"/>
      <c r="B63" s="99"/>
      <c r="C63" s="99"/>
      <c r="D63" s="99"/>
      <c r="E63" s="1055"/>
      <c r="F63" s="99"/>
      <c r="G63" s="99"/>
      <c r="H63" s="99"/>
      <c r="I63" s="99"/>
      <c r="J63" s="99"/>
      <c r="K63" s="99"/>
      <c r="L63" s="99"/>
      <c r="M63" s="99"/>
      <c r="N63" s="99"/>
      <c r="O63" s="99"/>
      <c r="P63" s="99"/>
      <c r="Q63" s="99"/>
      <c r="R63" s="99"/>
      <c r="S63" s="99"/>
    </row>
    <row r="64" spans="1:19" x14ac:dyDescent="0.3">
      <c r="A64" s="99"/>
      <c r="B64" s="99"/>
      <c r="C64" s="99"/>
      <c r="D64" s="99"/>
      <c r="E64" s="1055"/>
      <c r="F64" s="99"/>
      <c r="G64" s="99"/>
      <c r="H64" s="99"/>
      <c r="I64" s="99"/>
      <c r="J64" s="99"/>
      <c r="K64" s="99"/>
      <c r="L64" s="99"/>
      <c r="M64" s="99"/>
      <c r="N64" s="99"/>
      <c r="O64" s="99"/>
      <c r="P64" s="99"/>
      <c r="Q64" s="99"/>
      <c r="R64" s="99"/>
      <c r="S64" s="99"/>
    </row>
    <row r="65" spans="1:19" x14ac:dyDescent="0.3">
      <c r="A65" s="99"/>
      <c r="B65" s="99"/>
      <c r="C65" s="99"/>
      <c r="D65" s="99"/>
      <c r="E65" s="1055"/>
      <c r="F65" s="99"/>
      <c r="G65" s="99"/>
      <c r="H65" s="99"/>
      <c r="I65" s="99"/>
      <c r="J65" s="99"/>
      <c r="K65" s="99"/>
      <c r="L65" s="99"/>
      <c r="M65" s="99"/>
      <c r="N65" s="99"/>
      <c r="O65" s="99"/>
      <c r="P65" s="99"/>
      <c r="Q65" s="99"/>
      <c r="R65" s="99"/>
      <c r="S65" s="99"/>
    </row>
    <row r="66" spans="1:19" x14ac:dyDescent="0.3">
      <c r="A66" s="99"/>
      <c r="B66" s="99"/>
      <c r="C66" s="99"/>
      <c r="D66" s="99"/>
      <c r="E66" s="1055"/>
      <c r="F66" s="99"/>
      <c r="G66" s="99"/>
      <c r="H66" s="99"/>
      <c r="I66" s="99"/>
      <c r="J66" s="99"/>
      <c r="K66" s="99"/>
      <c r="L66" s="99"/>
      <c r="M66" s="99"/>
      <c r="N66" s="99"/>
      <c r="O66" s="99"/>
      <c r="P66" s="99"/>
      <c r="Q66" s="99"/>
      <c r="R66" s="99"/>
      <c r="S66" s="99"/>
    </row>
    <row r="67" spans="1:19" x14ac:dyDescent="0.3">
      <c r="A67" s="99"/>
      <c r="B67" s="99"/>
      <c r="C67" s="99"/>
      <c r="D67" s="99"/>
      <c r="E67" s="1055"/>
      <c r="F67" s="99"/>
      <c r="G67" s="99"/>
      <c r="H67" s="99"/>
      <c r="I67" s="99"/>
      <c r="J67" s="99"/>
      <c r="K67" s="99"/>
      <c r="L67" s="99"/>
      <c r="M67" s="99"/>
      <c r="N67" s="99"/>
      <c r="O67" s="99"/>
      <c r="P67" s="99"/>
      <c r="Q67" s="99"/>
      <c r="R67" s="99"/>
      <c r="S67" s="99"/>
    </row>
    <row r="69" spans="1:19" ht="15.75" customHeight="1" x14ac:dyDescent="0.3"/>
  </sheetData>
  <mergeCells count="33">
    <mergeCell ref="T23:T24"/>
    <mergeCell ref="G13:J13"/>
    <mergeCell ref="B3:D3"/>
    <mergeCell ref="D23:D24"/>
    <mergeCell ref="B21:D21"/>
    <mergeCell ref="B12:D12"/>
    <mergeCell ref="B5:H5"/>
    <mergeCell ref="S23:S24"/>
    <mergeCell ref="B10:D10"/>
    <mergeCell ref="B9:D9"/>
    <mergeCell ref="B7:H7"/>
    <mergeCell ref="B11:D11"/>
    <mergeCell ref="B46:H46"/>
    <mergeCell ref="C23:C24"/>
    <mergeCell ref="M23:R23"/>
    <mergeCell ref="A13:A14"/>
    <mergeCell ref="B36:B37"/>
    <mergeCell ref="B32:G32"/>
    <mergeCell ref="A23:A24"/>
    <mergeCell ref="A36:A37"/>
    <mergeCell ref="E23:L23"/>
    <mergeCell ref="B34:G34"/>
    <mergeCell ref="B23:B24"/>
    <mergeCell ref="C13:F13"/>
    <mergeCell ref="B13:B14"/>
    <mergeCell ref="J36:Q36"/>
    <mergeCell ref="B33:G33"/>
    <mergeCell ref="C36:I36"/>
    <mergeCell ref="B1:D1"/>
    <mergeCell ref="B8:D8"/>
    <mergeCell ref="B6:H6"/>
    <mergeCell ref="B4:D4"/>
    <mergeCell ref="B2:D2"/>
  </mergeCells>
  <pageMargins left="0.7" right="0.7" top="0.75" bottom="0.75" header="0.3" footer="0.3"/>
  <pageSetup scale="8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U78"/>
  <sheetViews>
    <sheetView topLeftCell="A53" zoomScaleNormal="100" workbookViewId="0">
      <selection activeCell="A10" sqref="A10:L10"/>
    </sheetView>
  </sheetViews>
  <sheetFormatPr defaultColWidth="9.140625" defaultRowHeight="12.75" x14ac:dyDescent="0.25"/>
  <cols>
    <col min="1" max="1" width="6.5703125" style="47" customWidth="1"/>
    <col min="2" max="2" width="32.28515625" style="47" customWidth="1"/>
    <col min="3" max="4" width="14.5703125" style="47" hidden="1" customWidth="1"/>
    <col min="5" max="5" width="8.28515625" style="47" customWidth="1"/>
    <col min="6" max="6" width="7.28515625" style="47" customWidth="1"/>
    <col min="7" max="7" width="7.42578125" style="47" customWidth="1"/>
    <col min="8" max="8" width="6.42578125" style="47" customWidth="1"/>
    <col min="9" max="9" width="5.85546875" style="47" customWidth="1"/>
    <col min="10" max="10" width="5.140625" style="47" customWidth="1"/>
    <col min="11" max="11" width="6.85546875" style="47" customWidth="1"/>
    <col min="12" max="12" width="6.7109375" style="47" customWidth="1"/>
    <col min="13" max="13" width="7.42578125" style="47" customWidth="1"/>
    <col min="14" max="14" width="7" style="47" customWidth="1"/>
    <col min="15" max="15" width="8.28515625" style="47" customWidth="1"/>
    <col min="16" max="16" width="6.85546875" style="47" customWidth="1"/>
    <col min="17" max="17" width="7.140625" style="47" customWidth="1"/>
    <col min="18" max="18" width="7" style="47" customWidth="1"/>
    <col min="19" max="19" width="7.7109375" style="47" customWidth="1"/>
    <col min="20" max="21" width="9.140625" style="47" customWidth="1"/>
    <col min="22" max="16384" width="9.140625" style="47"/>
  </cols>
  <sheetData>
    <row r="1" spans="1:19" x14ac:dyDescent="0.25">
      <c r="A1" s="1130"/>
      <c r="B1" s="1403" t="s">
        <v>609</v>
      </c>
      <c r="C1" s="1404"/>
      <c r="D1" s="1404"/>
      <c r="E1" s="814"/>
      <c r="F1" s="814"/>
      <c r="G1" s="814"/>
      <c r="H1" s="814"/>
      <c r="I1" s="814"/>
      <c r="J1" s="814"/>
      <c r="K1" s="814"/>
      <c r="L1" s="814"/>
      <c r="M1" s="814"/>
      <c r="N1" s="814"/>
      <c r="O1" s="814"/>
      <c r="P1" s="814"/>
      <c r="Q1" s="814"/>
      <c r="R1" s="814"/>
      <c r="S1" s="814"/>
    </row>
    <row r="2" spans="1:19" x14ac:dyDescent="0.25">
      <c r="A2" s="1130"/>
      <c r="B2" s="1409"/>
      <c r="C2" s="1404"/>
      <c r="D2" s="1404"/>
      <c r="E2" s="814"/>
      <c r="F2" s="814"/>
      <c r="G2" s="814"/>
      <c r="H2" s="814"/>
      <c r="I2" s="814"/>
      <c r="J2" s="814"/>
      <c r="K2" s="814"/>
      <c r="L2" s="814"/>
      <c r="M2" s="814"/>
      <c r="N2" s="814"/>
      <c r="O2" s="814"/>
      <c r="P2" s="814"/>
      <c r="Q2" s="814"/>
      <c r="R2" s="814"/>
      <c r="S2" s="814"/>
    </row>
    <row r="3" spans="1:19" x14ac:dyDescent="0.25">
      <c r="A3" s="814"/>
      <c r="B3" s="1403" t="s">
        <v>392</v>
      </c>
      <c r="C3" s="1404"/>
      <c r="D3" s="1404"/>
      <c r="E3" s="814"/>
      <c r="F3" s="814"/>
      <c r="G3" s="814"/>
      <c r="H3" s="814"/>
      <c r="I3" s="814"/>
      <c r="J3" s="814"/>
      <c r="K3" s="814"/>
      <c r="L3" s="814"/>
      <c r="M3" s="814"/>
      <c r="N3" s="814"/>
      <c r="O3" s="814"/>
      <c r="P3" s="814"/>
      <c r="Q3" s="814"/>
      <c r="R3" s="814"/>
      <c r="S3" s="814"/>
    </row>
    <row r="4" spans="1:19" ht="15" customHeight="1" x14ac:dyDescent="0.25">
      <c r="A4" s="814"/>
      <c r="B4" s="92" t="s">
        <v>610</v>
      </c>
      <c r="C4" s="92"/>
      <c r="D4" s="1131"/>
      <c r="E4" s="814"/>
      <c r="F4" s="814"/>
      <c r="G4" s="814"/>
      <c r="H4" s="814"/>
      <c r="I4" s="814"/>
      <c r="J4" s="814"/>
      <c r="K4" s="814"/>
      <c r="L4" s="814"/>
      <c r="M4" s="814"/>
      <c r="N4" s="814"/>
      <c r="O4" s="814"/>
      <c r="P4" s="814"/>
      <c r="Q4" s="814"/>
      <c r="R4" s="814"/>
      <c r="S4" s="814"/>
    </row>
    <row r="5" spans="1:19" ht="15" customHeight="1" x14ac:dyDescent="0.25">
      <c r="A5" s="814"/>
      <c r="B5" s="1408" t="s">
        <v>611</v>
      </c>
      <c r="C5" s="1404"/>
      <c r="D5" s="1404"/>
      <c r="E5" s="814"/>
      <c r="F5" s="814"/>
      <c r="G5" s="814"/>
      <c r="H5" s="814"/>
      <c r="I5" s="814"/>
      <c r="J5" s="814"/>
      <c r="K5" s="814"/>
      <c r="L5" s="814"/>
      <c r="M5" s="814"/>
      <c r="N5" s="814"/>
      <c r="O5" s="814"/>
      <c r="P5" s="814"/>
      <c r="Q5" s="814"/>
      <c r="R5" s="814"/>
      <c r="S5" s="814"/>
    </row>
    <row r="6" spans="1:19" ht="51" customHeight="1" thickBot="1" x14ac:dyDescent="0.3">
      <c r="A6" s="814"/>
      <c r="B6" s="1427" t="s">
        <v>612</v>
      </c>
      <c r="C6" s="1404"/>
      <c r="D6" s="1404"/>
      <c r="E6" s="814"/>
      <c r="F6" s="814"/>
      <c r="G6" s="814"/>
      <c r="H6" s="814"/>
      <c r="I6" s="814"/>
      <c r="J6" s="814"/>
      <c r="K6" s="814"/>
      <c r="L6" s="814"/>
      <c r="M6" s="814"/>
      <c r="N6" s="814"/>
      <c r="O6" s="814"/>
      <c r="P6" s="814"/>
      <c r="Q6" s="814"/>
      <c r="R6" s="814"/>
      <c r="S6" s="814"/>
    </row>
    <row r="7" spans="1:19" ht="12.6" hidden="1" customHeight="1" thickBot="1" x14ac:dyDescent="0.3">
      <c r="A7" s="814"/>
      <c r="B7" s="1404"/>
      <c r="C7" s="1404"/>
      <c r="D7" s="1404"/>
      <c r="E7" s="814"/>
      <c r="F7" s="814"/>
      <c r="G7" s="814"/>
      <c r="H7" s="814"/>
      <c r="I7" s="814"/>
      <c r="J7" s="814"/>
      <c r="K7" s="814"/>
      <c r="L7" s="814"/>
      <c r="M7" s="814"/>
      <c r="N7" s="814"/>
      <c r="O7" s="814"/>
      <c r="P7" s="814"/>
      <c r="Q7" s="814"/>
      <c r="R7" s="814"/>
      <c r="S7" s="814"/>
    </row>
    <row r="8" spans="1:19" ht="34.5" customHeight="1" thickBot="1" x14ac:dyDescent="0.3">
      <c r="A8" s="1335" t="s">
        <v>26</v>
      </c>
      <c r="B8" s="1436" t="s">
        <v>27</v>
      </c>
      <c r="C8" s="1307"/>
      <c r="D8" s="1307"/>
      <c r="E8" s="1433" t="s">
        <v>29</v>
      </c>
      <c r="F8" s="1307"/>
      <c r="G8" s="1307"/>
      <c r="H8" s="1308"/>
      <c r="I8" s="1421" t="s">
        <v>30</v>
      </c>
      <c r="J8" s="1307"/>
      <c r="K8" s="1307"/>
      <c r="L8" s="1308"/>
      <c r="M8" s="489"/>
      <c r="N8" s="794"/>
      <c r="O8" s="794"/>
      <c r="P8" s="794"/>
      <c r="Q8" s="794"/>
      <c r="R8" s="794"/>
      <c r="S8" s="814"/>
    </row>
    <row r="9" spans="1:19" ht="51" customHeight="1" thickBot="1" x14ac:dyDescent="0.3">
      <c r="A9" s="1312"/>
      <c r="B9" s="1326"/>
      <c r="C9" s="1437"/>
      <c r="D9" s="1437"/>
      <c r="E9" s="1083" t="s">
        <v>613</v>
      </c>
      <c r="F9" s="1076" t="s">
        <v>614</v>
      </c>
      <c r="G9" s="1076" t="s">
        <v>552</v>
      </c>
      <c r="H9" s="1084" t="s">
        <v>397</v>
      </c>
      <c r="I9" s="1085" t="s">
        <v>613</v>
      </c>
      <c r="J9" s="1076" t="s">
        <v>615</v>
      </c>
      <c r="K9" s="1076" t="s">
        <v>552</v>
      </c>
      <c r="L9" s="1084" t="s">
        <v>397</v>
      </c>
      <c r="M9" s="535"/>
      <c r="N9" s="794"/>
      <c r="O9" s="794"/>
      <c r="P9" s="794"/>
      <c r="Q9" s="794"/>
      <c r="R9" s="794"/>
      <c r="S9" s="814"/>
    </row>
    <row r="10" spans="1:19" ht="24" customHeight="1" thickBot="1" x14ac:dyDescent="0.3">
      <c r="A10" s="1418" t="s">
        <v>616</v>
      </c>
      <c r="B10" s="1315"/>
      <c r="C10" s="1315"/>
      <c r="D10" s="1315"/>
      <c r="E10" s="1315"/>
      <c r="F10" s="1315"/>
      <c r="G10" s="1315"/>
      <c r="H10" s="1315"/>
      <c r="I10" s="1315"/>
      <c r="J10" s="1315"/>
      <c r="K10" s="1315"/>
      <c r="L10" s="1316"/>
      <c r="M10" s="489"/>
      <c r="N10" s="794"/>
      <c r="O10" s="794"/>
      <c r="P10" s="794"/>
      <c r="Q10" s="794"/>
      <c r="R10" s="794"/>
      <c r="S10" s="814"/>
    </row>
    <row r="11" spans="1:19" ht="24" customHeight="1" x14ac:dyDescent="0.25">
      <c r="A11" s="406" t="s">
        <v>156</v>
      </c>
      <c r="B11" s="1405" t="s">
        <v>617</v>
      </c>
      <c r="C11" s="1406"/>
      <c r="D11" s="1267"/>
      <c r="E11" s="356">
        <f>S32</f>
        <v>0</v>
      </c>
      <c r="F11" s="357">
        <f>I56</f>
        <v>0</v>
      </c>
      <c r="G11" s="357">
        <f>Q56</f>
        <v>0</v>
      </c>
      <c r="H11" s="389">
        <f>SUM(E11-F11-G11)</f>
        <v>0</v>
      </c>
      <c r="I11" s="359">
        <f>D32</f>
        <v>0</v>
      </c>
      <c r="J11" s="357">
        <f>D56</f>
        <v>0</v>
      </c>
      <c r="K11" s="357">
        <f>K56</f>
        <v>0</v>
      </c>
      <c r="L11" s="389">
        <f>I11-J11-K11</f>
        <v>0</v>
      </c>
      <c r="M11" s="786"/>
      <c r="N11" s="794"/>
      <c r="O11" s="794"/>
      <c r="P11" s="794"/>
      <c r="Q11" s="794"/>
      <c r="R11" s="794"/>
      <c r="S11" s="814"/>
    </row>
    <row r="12" spans="1:19" ht="30" customHeight="1" thickBot="1" x14ac:dyDescent="0.3">
      <c r="A12" s="413" t="s">
        <v>182</v>
      </c>
      <c r="B12" s="1419" t="s">
        <v>618</v>
      </c>
      <c r="C12" s="1305"/>
      <c r="D12" s="1411"/>
      <c r="E12" s="364">
        <f>S33</f>
        <v>0</v>
      </c>
      <c r="F12" s="365">
        <f>I57</f>
        <v>0</v>
      </c>
      <c r="G12" s="365">
        <f>Q57</f>
        <v>0</v>
      </c>
      <c r="H12" s="378">
        <f>SUM(E12-F12-G12)</f>
        <v>0</v>
      </c>
      <c r="I12" s="367">
        <f>D33</f>
        <v>0</v>
      </c>
      <c r="J12" s="365">
        <f>D57</f>
        <v>0</v>
      </c>
      <c r="K12" s="365">
        <f>K57</f>
        <v>0</v>
      </c>
      <c r="L12" s="378">
        <f>I12-J12-K12</f>
        <v>0</v>
      </c>
      <c r="M12" s="786"/>
      <c r="N12" s="794"/>
      <c r="O12" s="794"/>
      <c r="P12" s="794"/>
      <c r="Q12" s="794"/>
      <c r="R12" s="794"/>
      <c r="S12" s="814"/>
    </row>
    <row r="13" spans="1:19" ht="33.75" customHeight="1" thickBot="1" x14ac:dyDescent="0.3">
      <c r="A13" s="417" t="s">
        <v>234</v>
      </c>
      <c r="B13" s="1428" t="s">
        <v>619</v>
      </c>
      <c r="C13" s="1315"/>
      <c r="D13" s="1343"/>
      <c r="E13" s="380">
        <f t="shared" ref="E13:L13" si="0">E14+E15</f>
        <v>0</v>
      </c>
      <c r="F13" s="381">
        <f t="shared" si="0"/>
        <v>0</v>
      </c>
      <c r="G13" s="381">
        <f t="shared" si="0"/>
        <v>0</v>
      </c>
      <c r="H13" s="382">
        <f t="shared" si="0"/>
        <v>0</v>
      </c>
      <c r="I13" s="383">
        <f t="shared" si="0"/>
        <v>0</v>
      </c>
      <c r="J13" s="381">
        <f t="shared" si="0"/>
        <v>0</v>
      </c>
      <c r="K13" s="381">
        <f t="shared" si="0"/>
        <v>0</v>
      </c>
      <c r="L13" s="382">
        <f t="shared" si="0"/>
        <v>0</v>
      </c>
      <c r="M13" s="786"/>
      <c r="N13" s="794"/>
      <c r="O13" s="794"/>
      <c r="P13" s="794"/>
      <c r="Q13" s="794"/>
      <c r="R13" s="794"/>
      <c r="S13" s="814"/>
    </row>
    <row r="14" spans="1:19" ht="21" customHeight="1" x14ac:dyDescent="0.25">
      <c r="A14" s="406" t="s">
        <v>256</v>
      </c>
      <c r="B14" s="1405" t="s">
        <v>620</v>
      </c>
      <c r="C14" s="1406"/>
      <c r="D14" s="1267"/>
      <c r="E14" s="356">
        <f>S35</f>
        <v>0</v>
      </c>
      <c r="F14" s="357">
        <f>I59</f>
        <v>0</v>
      </c>
      <c r="G14" s="357">
        <f>Q59</f>
        <v>0</v>
      </c>
      <c r="H14" s="389">
        <f>SUM(E14-F14-G14)</f>
        <v>0</v>
      </c>
      <c r="I14" s="359">
        <f>D35</f>
        <v>0</v>
      </c>
      <c r="J14" s="357">
        <f>D59</f>
        <v>0</v>
      </c>
      <c r="K14" s="357">
        <f>K59</f>
        <v>0</v>
      </c>
      <c r="L14" s="389">
        <f>I14-J14-K14</f>
        <v>0</v>
      </c>
      <c r="M14" s="786"/>
      <c r="N14" s="794"/>
      <c r="O14" s="794"/>
      <c r="P14" s="794"/>
      <c r="Q14" s="794"/>
      <c r="R14" s="794"/>
      <c r="S14" s="814"/>
    </row>
    <row r="15" spans="1:19" ht="24" customHeight="1" x14ac:dyDescent="0.25">
      <c r="A15" s="409" t="s">
        <v>275</v>
      </c>
      <c r="B15" s="1413" t="s">
        <v>621</v>
      </c>
      <c r="C15" s="1414"/>
      <c r="D15" s="1415"/>
      <c r="E15" s="333">
        <f>S36</f>
        <v>0</v>
      </c>
      <c r="F15" s="334">
        <f>I60</f>
        <v>0</v>
      </c>
      <c r="G15" s="334">
        <f>Q60</f>
        <v>0</v>
      </c>
      <c r="H15" s="373">
        <f>SUM(E15-F15-G15)</f>
        <v>0</v>
      </c>
      <c r="I15" s="336">
        <f>D36</f>
        <v>0</v>
      </c>
      <c r="J15" s="334">
        <f>D60</f>
        <v>0</v>
      </c>
      <c r="K15" s="334">
        <f>K60</f>
        <v>0</v>
      </c>
      <c r="L15" s="373">
        <f>I15-J15-K15</f>
        <v>0</v>
      </c>
      <c r="M15" s="786"/>
      <c r="N15" s="794"/>
      <c r="O15" s="794"/>
      <c r="P15" s="794"/>
      <c r="Q15" s="794"/>
      <c r="R15" s="794"/>
      <c r="S15" s="814"/>
    </row>
    <row r="16" spans="1:19" ht="24" customHeight="1" x14ac:dyDescent="0.25">
      <c r="A16" s="409" t="s">
        <v>347</v>
      </c>
      <c r="B16" s="1413" t="s">
        <v>622</v>
      </c>
      <c r="C16" s="1414"/>
      <c r="D16" s="1415"/>
      <c r="E16" s="333">
        <f>S37</f>
        <v>0</v>
      </c>
      <c r="F16" s="334">
        <f>I61</f>
        <v>0</v>
      </c>
      <c r="G16" s="334">
        <f>Q61</f>
        <v>0</v>
      </c>
      <c r="H16" s="373">
        <f>SUM(E16-F16-G16)</f>
        <v>0</v>
      </c>
      <c r="I16" s="336">
        <f>D37</f>
        <v>0</v>
      </c>
      <c r="J16" s="334">
        <f>D61</f>
        <v>0</v>
      </c>
      <c r="K16" s="334">
        <f>K61</f>
        <v>0</v>
      </c>
      <c r="L16" s="373">
        <f>I16-J16-K16</f>
        <v>0</v>
      </c>
      <c r="M16" s="786"/>
      <c r="N16" s="794"/>
      <c r="O16" s="794"/>
      <c r="P16" s="794"/>
      <c r="Q16" s="794"/>
      <c r="R16" s="794"/>
      <c r="S16" s="814"/>
    </row>
    <row r="17" spans="1:21" ht="24" customHeight="1" thickBot="1" x14ac:dyDescent="0.3">
      <c r="A17" s="413" t="s">
        <v>349</v>
      </c>
      <c r="B17" s="1422" t="s">
        <v>623</v>
      </c>
      <c r="C17" s="1423"/>
      <c r="D17" s="1424"/>
      <c r="E17" s="364">
        <f>S38</f>
        <v>0</v>
      </c>
      <c r="F17" s="365">
        <f>I62</f>
        <v>0</v>
      </c>
      <c r="G17" s="365">
        <f>Q62</f>
        <v>0</v>
      </c>
      <c r="H17" s="378">
        <f>SUM(E17-F17-G17)</f>
        <v>0</v>
      </c>
      <c r="I17" s="367">
        <f>D38</f>
        <v>0</v>
      </c>
      <c r="J17" s="365">
        <f>D62</f>
        <v>0</v>
      </c>
      <c r="K17" s="365">
        <f>K62</f>
        <v>0</v>
      </c>
      <c r="L17" s="378">
        <f>I17-J17-K17</f>
        <v>0</v>
      </c>
      <c r="M17" s="786"/>
      <c r="N17" s="794"/>
      <c r="O17" s="794"/>
      <c r="P17" s="794"/>
      <c r="Q17" s="794"/>
      <c r="R17" s="794"/>
      <c r="S17" s="814"/>
    </row>
    <row r="18" spans="1:21" ht="20.25" customHeight="1" thickBot="1" x14ac:dyDescent="0.3">
      <c r="A18" s="417" t="s">
        <v>351</v>
      </c>
      <c r="B18" s="1428" t="s">
        <v>130</v>
      </c>
      <c r="C18" s="1315"/>
      <c r="D18" s="1343"/>
      <c r="E18" s="380">
        <f t="shared" ref="E18:L18" si="1">E11+E12+E13+E16+E17</f>
        <v>0</v>
      </c>
      <c r="F18" s="381">
        <f t="shared" si="1"/>
        <v>0</v>
      </c>
      <c r="G18" s="381">
        <f t="shared" si="1"/>
        <v>0</v>
      </c>
      <c r="H18" s="382">
        <f t="shared" si="1"/>
        <v>0</v>
      </c>
      <c r="I18" s="383">
        <f t="shared" si="1"/>
        <v>0</v>
      </c>
      <c r="J18" s="381">
        <f t="shared" si="1"/>
        <v>0</v>
      </c>
      <c r="K18" s="381">
        <f t="shared" si="1"/>
        <v>0</v>
      </c>
      <c r="L18" s="382">
        <f t="shared" si="1"/>
        <v>0</v>
      </c>
      <c r="M18" s="786"/>
      <c r="N18" s="794"/>
      <c r="O18" s="794"/>
      <c r="P18" s="794"/>
      <c r="Q18" s="794"/>
      <c r="R18" s="794"/>
      <c r="S18" s="814"/>
    </row>
    <row r="19" spans="1:21" ht="24" customHeight="1" thickBot="1" x14ac:dyDescent="0.3">
      <c r="A19" s="1418" t="s">
        <v>624</v>
      </c>
      <c r="B19" s="1315"/>
      <c r="C19" s="1315"/>
      <c r="D19" s="1315"/>
      <c r="E19" s="1315"/>
      <c r="F19" s="1315"/>
      <c r="G19" s="1315"/>
      <c r="H19" s="1315"/>
      <c r="I19" s="1315"/>
      <c r="J19" s="1315"/>
      <c r="K19" s="1315"/>
      <c r="L19" s="1316"/>
      <c r="M19" s="489"/>
      <c r="N19" s="794"/>
      <c r="O19" s="794"/>
      <c r="P19" s="794"/>
      <c r="Q19" s="794"/>
      <c r="R19" s="794"/>
      <c r="S19" s="814"/>
    </row>
    <row r="20" spans="1:21" ht="24" customHeight="1" x14ac:dyDescent="0.25">
      <c r="A20" s="406" t="s">
        <v>353</v>
      </c>
      <c r="B20" s="1417" t="s">
        <v>625</v>
      </c>
      <c r="C20" s="1406"/>
      <c r="D20" s="1267"/>
      <c r="E20" s="387">
        <f t="shared" ref="E20:E25" si="2">S42</f>
        <v>0</v>
      </c>
      <c r="F20" s="388">
        <f t="shared" ref="F20:F25" si="3">I65</f>
        <v>0</v>
      </c>
      <c r="G20" s="388">
        <f t="shared" ref="G20:G25" si="4">Q65</f>
        <v>0</v>
      </c>
      <c r="H20" s="389">
        <f t="shared" ref="H20:H25" si="5">E20-F20-G20</f>
        <v>0</v>
      </c>
      <c r="I20" s="390">
        <f t="shared" ref="I20:I25" si="6">D42</f>
        <v>0</v>
      </c>
      <c r="J20" s="388">
        <f t="shared" ref="J20:J25" si="7">D66</f>
        <v>0</v>
      </c>
      <c r="K20" s="388">
        <f t="shared" ref="K20:K25" si="8">K66</f>
        <v>0</v>
      </c>
      <c r="L20" s="389">
        <f t="shared" ref="L20:L25" si="9">I20-J20-K20</f>
        <v>0</v>
      </c>
      <c r="M20" s="786"/>
      <c r="N20" s="794"/>
      <c r="O20" s="794"/>
      <c r="P20" s="794"/>
      <c r="Q20" s="794"/>
      <c r="R20" s="794"/>
      <c r="S20" s="814"/>
    </row>
    <row r="21" spans="1:21" ht="24" customHeight="1" x14ac:dyDescent="0.25">
      <c r="A21" s="409" t="s">
        <v>355</v>
      </c>
      <c r="B21" s="1420" t="s">
        <v>626</v>
      </c>
      <c r="C21" s="1414"/>
      <c r="D21" s="1415"/>
      <c r="E21" s="371">
        <f t="shared" si="2"/>
        <v>0</v>
      </c>
      <c r="F21" s="372">
        <f t="shared" si="3"/>
        <v>0</v>
      </c>
      <c r="G21" s="372">
        <f t="shared" si="4"/>
        <v>0</v>
      </c>
      <c r="H21" s="373">
        <f t="shared" si="5"/>
        <v>0</v>
      </c>
      <c r="I21" s="374">
        <f t="shared" si="6"/>
        <v>0</v>
      </c>
      <c r="J21" s="372">
        <f t="shared" si="7"/>
        <v>0</v>
      </c>
      <c r="K21" s="372">
        <f t="shared" si="8"/>
        <v>0</v>
      </c>
      <c r="L21" s="373">
        <f t="shared" si="9"/>
        <v>0</v>
      </c>
      <c r="M21" s="786"/>
      <c r="N21" s="794"/>
      <c r="O21" s="794"/>
      <c r="P21" s="794"/>
      <c r="Q21" s="794"/>
      <c r="R21" s="794"/>
      <c r="S21" s="814"/>
    </row>
    <row r="22" spans="1:21" ht="24" customHeight="1" x14ac:dyDescent="0.25">
      <c r="A22" s="409" t="s">
        <v>357</v>
      </c>
      <c r="B22" s="1420" t="s">
        <v>627</v>
      </c>
      <c r="C22" s="1414"/>
      <c r="D22" s="1415"/>
      <c r="E22" s="371">
        <f t="shared" si="2"/>
        <v>0</v>
      </c>
      <c r="F22" s="372">
        <f t="shared" si="3"/>
        <v>0</v>
      </c>
      <c r="G22" s="372">
        <f t="shared" si="4"/>
        <v>0</v>
      </c>
      <c r="H22" s="373">
        <f t="shared" si="5"/>
        <v>0</v>
      </c>
      <c r="I22" s="374">
        <f t="shared" si="6"/>
        <v>0</v>
      </c>
      <c r="J22" s="372">
        <f t="shared" si="7"/>
        <v>0</v>
      </c>
      <c r="K22" s="372">
        <f t="shared" si="8"/>
        <v>0</v>
      </c>
      <c r="L22" s="373">
        <f t="shared" si="9"/>
        <v>0</v>
      </c>
      <c r="M22" s="786"/>
      <c r="N22" s="794"/>
      <c r="O22" s="794"/>
      <c r="P22" s="794"/>
      <c r="Q22" s="794"/>
      <c r="R22" s="794"/>
      <c r="S22" s="814"/>
    </row>
    <row r="23" spans="1:21" ht="32.25" customHeight="1" x14ac:dyDescent="0.25">
      <c r="A23" s="409" t="s">
        <v>359</v>
      </c>
      <c r="B23" s="1420" t="s">
        <v>628</v>
      </c>
      <c r="C23" s="1414"/>
      <c r="D23" s="1415"/>
      <c r="E23" s="371">
        <f t="shared" si="2"/>
        <v>0</v>
      </c>
      <c r="F23" s="372">
        <f t="shared" si="3"/>
        <v>0</v>
      </c>
      <c r="G23" s="372">
        <f t="shared" si="4"/>
        <v>0</v>
      </c>
      <c r="H23" s="373">
        <f t="shared" si="5"/>
        <v>0</v>
      </c>
      <c r="I23" s="374">
        <f t="shared" si="6"/>
        <v>0</v>
      </c>
      <c r="J23" s="372">
        <f t="shared" si="7"/>
        <v>0</v>
      </c>
      <c r="K23" s="372">
        <f t="shared" si="8"/>
        <v>0</v>
      </c>
      <c r="L23" s="373">
        <f t="shared" si="9"/>
        <v>0</v>
      </c>
      <c r="M23" s="786"/>
      <c r="N23" s="794"/>
      <c r="O23" s="794"/>
      <c r="P23" s="794"/>
      <c r="Q23" s="794"/>
      <c r="R23" s="794"/>
      <c r="S23" s="814"/>
    </row>
    <row r="24" spans="1:21" ht="33" customHeight="1" x14ac:dyDescent="0.25">
      <c r="A24" s="409" t="s">
        <v>361</v>
      </c>
      <c r="B24" s="1420" t="s">
        <v>629</v>
      </c>
      <c r="C24" s="1414"/>
      <c r="D24" s="1415"/>
      <c r="E24" s="371">
        <f t="shared" si="2"/>
        <v>0</v>
      </c>
      <c r="F24" s="372">
        <f t="shared" si="3"/>
        <v>0</v>
      </c>
      <c r="G24" s="372">
        <f t="shared" si="4"/>
        <v>0</v>
      </c>
      <c r="H24" s="373">
        <f t="shared" si="5"/>
        <v>0</v>
      </c>
      <c r="I24" s="374">
        <f t="shared" si="6"/>
        <v>0</v>
      </c>
      <c r="J24" s="372">
        <f t="shared" si="7"/>
        <v>0</v>
      </c>
      <c r="K24" s="372">
        <f t="shared" si="8"/>
        <v>0</v>
      </c>
      <c r="L24" s="373">
        <f t="shared" si="9"/>
        <v>0</v>
      </c>
      <c r="M24" s="786"/>
      <c r="N24" s="794"/>
      <c r="O24" s="794"/>
      <c r="P24" s="794"/>
      <c r="Q24" s="794"/>
      <c r="R24" s="794"/>
      <c r="S24" s="814"/>
    </row>
    <row r="25" spans="1:21" ht="24" customHeight="1" thickBot="1" x14ac:dyDescent="0.3">
      <c r="A25" s="413" t="s">
        <v>363</v>
      </c>
      <c r="B25" s="1410" t="s">
        <v>630</v>
      </c>
      <c r="C25" s="1305"/>
      <c r="D25" s="1411"/>
      <c r="E25" s="393">
        <f t="shared" si="2"/>
        <v>0</v>
      </c>
      <c r="F25" s="394">
        <f t="shared" si="3"/>
        <v>0</v>
      </c>
      <c r="G25" s="394">
        <f t="shared" si="4"/>
        <v>0</v>
      </c>
      <c r="H25" s="378">
        <f t="shared" si="5"/>
        <v>0</v>
      </c>
      <c r="I25" s="395">
        <f t="shared" si="6"/>
        <v>0</v>
      </c>
      <c r="J25" s="394">
        <f t="shared" si="7"/>
        <v>0</v>
      </c>
      <c r="K25" s="394">
        <f t="shared" si="8"/>
        <v>0</v>
      </c>
      <c r="L25" s="378">
        <f t="shared" si="9"/>
        <v>0</v>
      </c>
      <c r="M25" s="786"/>
      <c r="N25" s="794"/>
      <c r="O25" s="794"/>
      <c r="P25" s="794"/>
      <c r="Q25" s="794"/>
      <c r="R25" s="794"/>
      <c r="S25" s="814"/>
    </row>
    <row r="26" spans="1:21" ht="19.5" customHeight="1" thickBot="1" x14ac:dyDescent="0.3">
      <c r="A26" s="417" t="s">
        <v>365</v>
      </c>
      <c r="B26" s="1407" t="s">
        <v>130</v>
      </c>
      <c r="C26" s="1315"/>
      <c r="D26" s="1343"/>
      <c r="E26" s="380">
        <f t="shared" ref="E26:L26" si="10">SUM(E20:E25)</f>
        <v>0</v>
      </c>
      <c r="F26" s="381">
        <f t="shared" si="10"/>
        <v>0</v>
      </c>
      <c r="G26" s="381">
        <f t="shared" si="10"/>
        <v>0</v>
      </c>
      <c r="H26" s="382">
        <f t="shared" si="10"/>
        <v>0</v>
      </c>
      <c r="I26" s="383">
        <f t="shared" si="10"/>
        <v>0</v>
      </c>
      <c r="J26" s="381">
        <f t="shared" si="10"/>
        <v>0</v>
      </c>
      <c r="K26" s="381">
        <f t="shared" si="10"/>
        <v>0</v>
      </c>
      <c r="L26" s="382">
        <f t="shared" si="10"/>
        <v>0</v>
      </c>
      <c r="M26" s="786"/>
      <c r="N26" s="794"/>
      <c r="O26" s="794"/>
      <c r="P26" s="794"/>
      <c r="Q26" s="794"/>
      <c r="R26" s="794"/>
      <c r="S26" s="814"/>
    </row>
    <row r="27" spans="1:21" x14ac:dyDescent="0.25">
      <c r="A27" s="794"/>
      <c r="B27" s="1349"/>
      <c r="C27" s="1349"/>
      <c r="D27" s="1349"/>
      <c r="E27" s="794"/>
      <c r="F27" s="794"/>
      <c r="G27" s="794"/>
      <c r="H27" s="794"/>
      <c r="I27" s="794"/>
      <c r="J27" s="794"/>
      <c r="K27" s="794"/>
      <c r="L27" s="794"/>
      <c r="M27" s="794"/>
      <c r="N27" s="794"/>
      <c r="O27" s="794"/>
      <c r="P27" s="794"/>
      <c r="Q27" s="794"/>
      <c r="R27" s="794"/>
      <c r="S27" s="814"/>
    </row>
    <row r="28" spans="1:21" ht="12.6" customHeight="1" thickBot="1" x14ac:dyDescent="0.3">
      <c r="A28" s="794"/>
      <c r="B28" s="794"/>
      <c r="C28" s="794"/>
      <c r="D28" s="794"/>
      <c r="E28" s="794"/>
      <c r="F28" s="794"/>
      <c r="G28" s="794"/>
      <c r="H28" s="794"/>
      <c r="I28" s="794"/>
      <c r="J28" s="794"/>
      <c r="K28" s="794"/>
      <c r="L28" s="794"/>
      <c r="M28" s="794"/>
      <c r="N28" s="794"/>
      <c r="O28" s="794"/>
      <c r="P28" s="794"/>
      <c r="Q28" s="794"/>
      <c r="R28" s="794"/>
      <c r="S28" s="814"/>
    </row>
    <row r="29" spans="1:21" ht="17.25" customHeight="1" x14ac:dyDescent="0.25">
      <c r="A29" s="1335" t="s">
        <v>26</v>
      </c>
      <c r="B29" s="1335" t="s">
        <v>631</v>
      </c>
      <c r="C29" s="1426" t="s">
        <v>442</v>
      </c>
      <c r="D29" s="1401" t="s">
        <v>443</v>
      </c>
      <c r="E29" s="1432" t="s">
        <v>470</v>
      </c>
      <c r="F29" s="1233"/>
      <c r="G29" s="1233"/>
      <c r="H29" s="1233"/>
      <c r="I29" s="1233"/>
      <c r="J29" s="1233"/>
      <c r="K29" s="1233"/>
      <c r="L29" s="1234"/>
      <c r="M29" s="1435" t="s">
        <v>471</v>
      </c>
      <c r="N29" s="1233"/>
      <c r="O29" s="1233"/>
      <c r="P29" s="1233"/>
      <c r="Q29" s="1233"/>
      <c r="R29" s="1265"/>
      <c r="S29" s="1429" t="s">
        <v>29</v>
      </c>
    </row>
    <row r="30" spans="1:21" ht="101.45" customHeight="1" thickBot="1" x14ac:dyDescent="0.3">
      <c r="A30" s="1312"/>
      <c r="B30" s="1312"/>
      <c r="C30" s="1406"/>
      <c r="D30" s="1254"/>
      <c r="E30" s="1086" t="s">
        <v>568</v>
      </c>
      <c r="F30" s="595" t="s">
        <v>569</v>
      </c>
      <c r="G30" s="595" t="s">
        <v>570</v>
      </c>
      <c r="H30" s="595" t="s">
        <v>475</v>
      </c>
      <c r="I30" s="595" t="s">
        <v>632</v>
      </c>
      <c r="J30" s="595" t="s">
        <v>477</v>
      </c>
      <c r="K30" s="595" t="s">
        <v>633</v>
      </c>
      <c r="L30" s="1087" t="s">
        <v>634</v>
      </c>
      <c r="M30" s="1088" t="s">
        <v>574</v>
      </c>
      <c r="N30" s="595" t="s">
        <v>475</v>
      </c>
      <c r="O30" s="595" t="s">
        <v>635</v>
      </c>
      <c r="P30" s="595" t="s">
        <v>484</v>
      </c>
      <c r="Q30" s="595" t="s">
        <v>636</v>
      </c>
      <c r="R30" s="595" t="s">
        <v>637</v>
      </c>
      <c r="S30" s="1430"/>
      <c r="U30" s="55"/>
    </row>
    <row r="31" spans="1:21" ht="26.25" customHeight="1" thickBot="1" x14ac:dyDescent="0.3">
      <c r="A31" s="1434" t="s">
        <v>616</v>
      </c>
      <c r="B31" s="1316"/>
      <c r="C31" s="1089"/>
      <c r="D31" s="1090"/>
      <c r="E31" s="1091"/>
      <c r="F31" s="1089"/>
      <c r="G31" s="1089"/>
      <c r="H31" s="1089"/>
      <c r="I31" s="1089"/>
      <c r="J31" s="1089"/>
      <c r="K31" s="1089"/>
      <c r="L31" s="1092"/>
      <c r="M31" s="1089"/>
      <c r="N31" s="1089"/>
      <c r="O31" s="1089"/>
      <c r="P31" s="1089"/>
      <c r="Q31" s="1089"/>
      <c r="R31" s="1089"/>
      <c r="S31" s="1082"/>
    </row>
    <row r="32" spans="1:21" ht="20.100000000000001" customHeight="1" thickBot="1" x14ac:dyDescent="0.3">
      <c r="A32" s="406" t="s">
        <v>156</v>
      </c>
      <c r="B32" s="567" t="s">
        <v>617</v>
      </c>
      <c r="C32" s="1093">
        <v>0</v>
      </c>
      <c r="D32" s="1094">
        <v>0</v>
      </c>
      <c r="E32" s="1095">
        <v>0</v>
      </c>
      <c r="F32" s="825">
        <v>0</v>
      </c>
      <c r="G32" s="516">
        <v>0</v>
      </c>
      <c r="H32" s="825">
        <v>0</v>
      </c>
      <c r="I32" s="825">
        <v>0</v>
      </c>
      <c r="J32" s="825">
        <v>0</v>
      </c>
      <c r="K32" s="825">
        <v>0</v>
      </c>
      <c r="L32" s="864">
        <v>0</v>
      </c>
      <c r="M32" s="518">
        <v>0</v>
      </c>
      <c r="N32" s="825">
        <v>0</v>
      </c>
      <c r="O32" s="825">
        <v>0</v>
      </c>
      <c r="P32" s="516">
        <v>0</v>
      </c>
      <c r="Q32" s="825">
        <v>0</v>
      </c>
      <c r="R32" s="825">
        <v>0</v>
      </c>
      <c r="S32" s="517">
        <f>D32+E32+F32+G32+H32+I32+J32+K32+L32-R32-Q32-P32-O32-N32-M32</f>
        <v>0</v>
      </c>
    </row>
    <row r="33" spans="1:19" ht="30" customHeight="1" thickBot="1" x14ac:dyDescent="0.3">
      <c r="A33" s="413" t="s">
        <v>182</v>
      </c>
      <c r="B33" s="798" t="s">
        <v>618</v>
      </c>
      <c r="C33" s="1096">
        <v>0</v>
      </c>
      <c r="D33" s="1097">
        <v>0</v>
      </c>
      <c r="E33" s="1098">
        <v>0</v>
      </c>
      <c r="F33" s="1099">
        <v>0</v>
      </c>
      <c r="G33" s="1100">
        <v>0</v>
      </c>
      <c r="H33" s="1099">
        <v>0</v>
      </c>
      <c r="I33" s="1099">
        <v>0</v>
      </c>
      <c r="J33" s="1099">
        <v>0</v>
      </c>
      <c r="K33" s="1099">
        <v>0</v>
      </c>
      <c r="L33" s="1101">
        <v>0</v>
      </c>
      <c r="M33" s="1102">
        <v>0</v>
      </c>
      <c r="N33" s="1099">
        <v>0</v>
      </c>
      <c r="O33" s="1099">
        <v>0</v>
      </c>
      <c r="P33" s="1100">
        <v>0</v>
      </c>
      <c r="Q33" s="1099">
        <v>0</v>
      </c>
      <c r="R33" s="1099">
        <v>0</v>
      </c>
      <c r="S33" s="1132">
        <f>D33+E33+F33+G33+H33+I33+J33+K33+L33-R33-Q33-P33-O33-N33-M33</f>
        <v>0</v>
      </c>
    </row>
    <row r="34" spans="1:19" ht="27.75" customHeight="1" thickBot="1" x14ac:dyDescent="0.3">
      <c r="A34" s="417" t="s">
        <v>234</v>
      </c>
      <c r="B34" s="566" t="s">
        <v>619</v>
      </c>
      <c r="C34" s="1103">
        <f t="shared" ref="C34:S34" si="11">SUM(C35+C36)</f>
        <v>0</v>
      </c>
      <c r="D34" s="1002">
        <f t="shared" si="11"/>
        <v>0</v>
      </c>
      <c r="E34" s="380">
        <f t="shared" si="11"/>
        <v>0</v>
      </c>
      <c r="F34" s="381">
        <f t="shared" si="11"/>
        <v>0</v>
      </c>
      <c r="G34" s="381">
        <f t="shared" si="11"/>
        <v>0</v>
      </c>
      <c r="H34" s="381">
        <f t="shared" si="11"/>
        <v>0</v>
      </c>
      <c r="I34" s="381">
        <f t="shared" si="11"/>
        <v>0</v>
      </c>
      <c r="J34" s="381">
        <f t="shared" si="11"/>
        <v>0</v>
      </c>
      <c r="K34" s="381">
        <f t="shared" si="11"/>
        <v>0</v>
      </c>
      <c r="L34" s="382">
        <f t="shared" si="11"/>
        <v>0</v>
      </c>
      <c r="M34" s="383">
        <f t="shared" si="11"/>
        <v>0</v>
      </c>
      <c r="N34" s="381">
        <f t="shared" si="11"/>
        <v>0</v>
      </c>
      <c r="O34" s="381">
        <f t="shared" si="11"/>
        <v>0</v>
      </c>
      <c r="P34" s="381">
        <f t="shared" si="11"/>
        <v>0</v>
      </c>
      <c r="Q34" s="381">
        <f t="shared" si="11"/>
        <v>0</v>
      </c>
      <c r="R34" s="381">
        <f t="shared" si="11"/>
        <v>0</v>
      </c>
      <c r="S34" s="382">
        <f t="shared" si="11"/>
        <v>0</v>
      </c>
    </row>
    <row r="35" spans="1:19" ht="20.100000000000001" customHeight="1" x14ac:dyDescent="0.25">
      <c r="A35" s="406" t="s">
        <v>256</v>
      </c>
      <c r="B35" s="846" t="s">
        <v>638</v>
      </c>
      <c r="C35" s="1104">
        <v>0</v>
      </c>
      <c r="D35" s="1105">
        <v>0</v>
      </c>
      <c r="E35" s="356">
        <v>0</v>
      </c>
      <c r="F35" s="357">
        <v>0</v>
      </c>
      <c r="G35" s="388">
        <v>0</v>
      </c>
      <c r="H35" s="357">
        <v>0</v>
      </c>
      <c r="I35" s="357">
        <v>0</v>
      </c>
      <c r="J35" s="357">
        <v>0</v>
      </c>
      <c r="K35" s="357">
        <v>0</v>
      </c>
      <c r="L35" s="358">
        <v>0</v>
      </c>
      <c r="M35" s="390">
        <v>0</v>
      </c>
      <c r="N35" s="357">
        <v>0</v>
      </c>
      <c r="O35" s="357">
        <v>0</v>
      </c>
      <c r="P35" s="388">
        <v>0</v>
      </c>
      <c r="Q35" s="357">
        <v>0</v>
      </c>
      <c r="R35" s="357">
        <v>0</v>
      </c>
      <c r="S35" s="389">
        <f>D35+E35+F35+G35+H35+I35+J35+K35+L35-R35-Q35-P35-O35-N35-M35</f>
        <v>0</v>
      </c>
    </row>
    <row r="36" spans="1:19" ht="20.100000000000001" customHeight="1" x14ac:dyDescent="0.25">
      <c r="A36" s="409" t="s">
        <v>275</v>
      </c>
      <c r="B36" s="547" t="s">
        <v>621</v>
      </c>
      <c r="C36" s="1106">
        <v>0</v>
      </c>
      <c r="D36" s="843">
        <v>0</v>
      </c>
      <c r="E36" s="333">
        <v>0</v>
      </c>
      <c r="F36" s="334">
        <v>0</v>
      </c>
      <c r="G36" s="372">
        <v>0</v>
      </c>
      <c r="H36" s="334">
        <v>0</v>
      </c>
      <c r="I36" s="334">
        <v>0</v>
      </c>
      <c r="J36" s="334">
        <v>0</v>
      </c>
      <c r="K36" s="334">
        <v>0</v>
      </c>
      <c r="L36" s="335">
        <v>0</v>
      </c>
      <c r="M36" s="374">
        <v>0</v>
      </c>
      <c r="N36" s="334">
        <v>0</v>
      </c>
      <c r="O36" s="334">
        <v>0</v>
      </c>
      <c r="P36" s="372">
        <v>0</v>
      </c>
      <c r="Q36" s="334">
        <v>0</v>
      </c>
      <c r="R36" s="334">
        <v>0</v>
      </c>
      <c r="S36" s="373">
        <f>D36+E36+F36+G36+H36+I36+J36+K36+L36-R36-Q36-P36-O36-N36-M36</f>
        <v>0</v>
      </c>
    </row>
    <row r="37" spans="1:19" ht="20.100000000000001" customHeight="1" x14ac:dyDescent="0.25">
      <c r="A37" s="409" t="s">
        <v>347</v>
      </c>
      <c r="B37" s="547" t="s">
        <v>622</v>
      </c>
      <c r="C37" s="1106">
        <v>0</v>
      </c>
      <c r="D37" s="843">
        <v>0</v>
      </c>
      <c r="E37" s="333">
        <v>0</v>
      </c>
      <c r="F37" s="334">
        <v>0</v>
      </c>
      <c r="G37" s="372">
        <v>0</v>
      </c>
      <c r="H37" s="334">
        <v>0</v>
      </c>
      <c r="I37" s="334">
        <v>0</v>
      </c>
      <c r="J37" s="334">
        <v>0</v>
      </c>
      <c r="K37" s="334">
        <v>0</v>
      </c>
      <c r="L37" s="335">
        <v>0</v>
      </c>
      <c r="M37" s="374">
        <v>0</v>
      </c>
      <c r="N37" s="334">
        <v>0</v>
      </c>
      <c r="O37" s="334">
        <v>0</v>
      </c>
      <c r="P37" s="372">
        <v>0</v>
      </c>
      <c r="Q37" s="334">
        <v>0</v>
      </c>
      <c r="R37" s="334">
        <v>0</v>
      </c>
      <c r="S37" s="373">
        <f>D37+E37+F37+G37+H37+I37+J37+K37+L37-R37-Q37-P37-O37-N37-M37</f>
        <v>0</v>
      </c>
    </row>
    <row r="38" spans="1:19" ht="20.100000000000001" customHeight="1" thickBot="1" x14ac:dyDescent="0.3">
      <c r="A38" s="413" t="s">
        <v>349</v>
      </c>
      <c r="B38" s="563" t="s">
        <v>623</v>
      </c>
      <c r="C38" s="1107">
        <v>0</v>
      </c>
      <c r="D38" s="1001">
        <v>0</v>
      </c>
      <c r="E38" s="364">
        <v>0</v>
      </c>
      <c r="F38" s="365">
        <v>0</v>
      </c>
      <c r="G38" s="394">
        <v>0</v>
      </c>
      <c r="H38" s="365">
        <v>0</v>
      </c>
      <c r="I38" s="365">
        <v>0</v>
      </c>
      <c r="J38" s="365">
        <v>0</v>
      </c>
      <c r="K38" s="365">
        <v>0</v>
      </c>
      <c r="L38" s="366">
        <v>0</v>
      </c>
      <c r="M38" s="395">
        <v>0</v>
      </c>
      <c r="N38" s="365">
        <v>0</v>
      </c>
      <c r="O38" s="365">
        <v>0</v>
      </c>
      <c r="P38" s="394">
        <v>0</v>
      </c>
      <c r="Q38" s="365">
        <v>0</v>
      </c>
      <c r="R38" s="365">
        <v>0</v>
      </c>
      <c r="S38" s="378">
        <f>D38+E38+F38+G38+H38+I38+J38+K38+L38-R38-Q38-P38-O38-N38-M38</f>
        <v>0</v>
      </c>
    </row>
    <row r="39" spans="1:19" ht="20.100000000000001" customHeight="1" thickBot="1" x14ac:dyDescent="0.3">
      <c r="A39" s="417" t="s">
        <v>351</v>
      </c>
      <c r="B39" s="647" t="s">
        <v>130</v>
      </c>
      <c r="C39" s="1108">
        <f t="shared" ref="C39:S39" si="12">C32+C33+C34+C37+C38</f>
        <v>0</v>
      </c>
      <c r="D39" s="845">
        <f t="shared" si="12"/>
        <v>0</v>
      </c>
      <c r="E39" s="380">
        <f t="shared" si="12"/>
        <v>0</v>
      </c>
      <c r="F39" s="381">
        <f t="shared" si="12"/>
        <v>0</v>
      </c>
      <c r="G39" s="381">
        <f t="shared" si="12"/>
        <v>0</v>
      </c>
      <c r="H39" s="381">
        <f t="shared" si="12"/>
        <v>0</v>
      </c>
      <c r="I39" s="381">
        <f t="shared" si="12"/>
        <v>0</v>
      </c>
      <c r="J39" s="381">
        <f t="shared" si="12"/>
        <v>0</v>
      </c>
      <c r="K39" s="381">
        <f t="shared" si="12"/>
        <v>0</v>
      </c>
      <c r="L39" s="382">
        <f t="shared" si="12"/>
        <v>0</v>
      </c>
      <c r="M39" s="383">
        <f t="shared" si="12"/>
        <v>0</v>
      </c>
      <c r="N39" s="381">
        <f t="shared" si="12"/>
        <v>0</v>
      </c>
      <c r="O39" s="381">
        <f t="shared" si="12"/>
        <v>0</v>
      </c>
      <c r="P39" s="381">
        <f t="shared" si="12"/>
        <v>0</v>
      </c>
      <c r="Q39" s="381">
        <f t="shared" si="12"/>
        <v>0</v>
      </c>
      <c r="R39" s="381">
        <f t="shared" si="12"/>
        <v>0</v>
      </c>
      <c r="S39" s="382">
        <f t="shared" si="12"/>
        <v>0</v>
      </c>
    </row>
    <row r="40" spans="1:19" ht="20.100000000000001" customHeight="1" thickBot="1" x14ac:dyDescent="0.3">
      <c r="A40" s="651" t="s">
        <v>624</v>
      </c>
      <c r="B40" s="1109"/>
      <c r="C40" s="565"/>
      <c r="D40" s="1110"/>
      <c r="E40" s="1111"/>
      <c r="F40" s="565"/>
      <c r="G40" s="565"/>
      <c r="H40" s="565"/>
      <c r="I40" s="565"/>
      <c r="J40" s="565"/>
      <c r="K40" s="565"/>
      <c r="L40" s="560"/>
      <c r="M40" s="565"/>
      <c r="N40" s="565"/>
      <c r="O40" s="565"/>
      <c r="P40" s="565"/>
      <c r="Q40" s="565"/>
      <c r="R40" s="565"/>
      <c r="S40" s="560"/>
    </row>
    <row r="41" spans="1:19" ht="20.100000000000001" customHeight="1" thickBot="1" x14ac:dyDescent="0.3">
      <c r="A41" s="417" t="s">
        <v>353</v>
      </c>
      <c r="B41" s="647" t="s">
        <v>625</v>
      </c>
      <c r="C41" s="1108">
        <f t="shared" ref="C41:S41" si="13">SUM(C42:C45)</f>
        <v>0</v>
      </c>
      <c r="D41" s="845">
        <f t="shared" si="13"/>
        <v>0</v>
      </c>
      <c r="E41" s="380">
        <f t="shared" si="13"/>
        <v>0</v>
      </c>
      <c r="F41" s="381">
        <f t="shared" si="13"/>
        <v>0</v>
      </c>
      <c r="G41" s="381">
        <f t="shared" si="13"/>
        <v>0</v>
      </c>
      <c r="H41" s="381">
        <f t="shared" si="13"/>
        <v>0</v>
      </c>
      <c r="I41" s="381">
        <f t="shared" si="13"/>
        <v>0</v>
      </c>
      <c r="J41" s="381">
        <f t="shared" si="13"/>
        <v>0</v>
      </c>
      <c r="K41" s="381">
        <f t="shared" si="13"/>
        <v>0</v>
      </c>
      <c r="L41" s="382">
        <f t="shared" si="13"/>
        <v>0</v>
      </c>
      <c r="M41" s="383">
        <f t="shared" si="13"/>
        <v>0</v>
      </c>
      <c r="N41" s="381">
        <f t="shared" si="13"/>
        <v>0</v>
      </c>
      <c r="O41" s="381">
        <f t="shared" si="13"/>
        <v>0</v>
      </c>
      <c r="P41" s="381">
        <f t="shared" si="13"/>
        <v>0</v>
      </c>
      <c r="Q41" s="381">
        <f t="shared" si="13"/>
        <v>0</v>
      </c>
      <c r="R41" s="381">
        <f t="shared" si="13"/>
        <v>0</v>
      </c>
      <c r="S41" s="382">
        <f t="shared" si="13"/>
        <v>0</v>
      </c>
    </row>
    <row r="42" spans="1:19" ht="20.100000000000001" customHeight="1" x14ac:dyDescent="0.25">
      <c r="A42" s="406" t="s">
        <v>355</v>
      </c>
      <c r="B42" s="544" t="s">
        <v>626</v>
      </c>
      <c r="C42" s="1112">
        <v>0</v>
      </c>
      <c r="D42" s="1113">
        <v>0</v>
      </c>
      <c r="E42" s="387">
        <v>0</v>
      </c>
      <c r="F42" s="388">
        <v>0</v>
      </c>
      <c r="G42" s="388">
        <v>0</v>
      </c>
      <c r="H42" s="388">
        <v>0</v>
      </c>
      <c r="I42" s="388">
        <v>0</v>
      </c>
      <c r="J42" s="388">
        <v>0</v>
      </c>
      <c r="K42" s="388">
        <v>0</v>
      </c>
      <c r="L42" s="389">
        <v>0</v>
      </c>
      <c r="M42" s="390">
        <v>0</v>
      </c>
      <c r="N42" s="388">
        <v>0</v>
      </c>
      <c r="O42" s="388">
        <v>0</v>
      </c>
      <c r="P42" s="388">
        <v>0</v>
      </c>
      <c r="Q42" s="388">
        <v>0</v>
      </c>
      <c r="R42" s="388">
        <v>0</v>
      </c>
      <c r="S42" s="389">
        <f>D42+E42+F42+G42+H42+I42+J42+K42+L42-R42-Q42-P42-O42-N42-M42</f>
        <v>0</v>
      </c>
    </row>
    <row r="43" spans="1:19" ht="20.100000000000001" customHeight="1" x14ac:dyDescent="0.25">
      <c r="A43" s="409" t="s">
        <v>357</v>
      </c>
      <c r="B43" s="547" t="s">
        <v>627</v>
      </c>
      <c r="C43" s="1114">
        <v>0</v>
      </c>
      <c r="D43" s="1000">
        <v>0</v>
      </c>
      <c r="E43" s="371">
        <v>0</v>
      </c>
      <c r="F43" s="372">
        <v>0</v>
      </c>
      <c r="G43" s="372">
        <v>0</v>
      </c>
      <c r="H43" s="372">
        <v>0</v>
      </c>
      <c r="I43" s="372">
        <v>0</v>
      </c>
      <c r="J43" s="372">
        <v>0</v>
      </c>
      <c r="K43" s="372">
        <v>0</v>
      </c>
      <c r="L43" s="373">
        <v>0</v>
      </c>
      <c r="M43" s="374">
        <v>0</v>
      </c>
      <c r="N43" s="372">
        <v>0</v>
      </c>
      <c r="O43" s="372">
        <v>0</v>
      </c>
      <c r="P43" s="372">
        <v>0</v>
      </c>
      <c r="Q43" s="372">
        <v>0</v>
      </c>
      <c r="R43" s="372">
        <v>0</v>
      </c>
      <c r="S43" s="373">
        <f>D43+E43+F43+G43+H43+I43+J43+K43+L43-R43-Q43-P43-O43-N43-M43</f>
        <v>0</v>
      </c>
    </row>
    <row r="44" spans="1:19" ht="20.100000000000001" customHeight="1" x14ac:dyDescent="0.25">
      <c r="A44" s="409" t="s">
        <v>359</v>
      </c>
      <c r="B44" s="547" t="s">
        <v>628</v>
      </c>
      <c r="C44" s="1114">
        <v>0</v>
      </c>
      <c r="D44" s="1000">
        <v>0</v>
      </c>
      <c r="E44" s="371">
        <v>0</v>
      </c>
      <c r="F44" s="372">
        <v>0</v>
      </c>
      <c r="G44" s="372">
        <v>0</v>
      </c>
      <c r="H44" s="372">
        <v>0</v>
      </c>
      <c r="I44" s="372">
        <v>0</v>
      </c>
      <c r="J44" s="372">
        <v>0</v>
      </c>
      <c r="K44" s="372">
        <v>0</v>
      </c>
      <c r="L44" s="373">
        <v>0</v>
      </c>
      <c r="M44" s="374">
        <v>0</v>
      </c>
      <c r="N44" s="372">
        <v>0</v>
      </c>
      <c r="O44" s="372">
        <v>0</v>
      </c>
      <c r="P44" s="372">
        <v>0</v>
      </c>
      <c r="Q44" s="372">
        <v>0</v>
      </c>
      <c r="R44" s="372">
        <v>0</v>
      </c>
      <c r="S44" s="373">
        <f>D44+E44+F44+G44+H44+I44+J44+K44+L44-R44-Q44-P44-O44-N44-M44</f>
        <v>0</v>
      </c>
    </row>
    <row r="45" spans="1:19" ht="20.100000000000001" customHeight="1" x14ac:dyDescent="0.25">
      <c r="A45" s="409" t="s">
        <v>361</v>
      </c>
      <c r="B45" s="547" t="s">
        <v>629</v>
      </c>
      <c r="C45" s="1114">
        <v>0</v>
      </c>
      <c r="D45" s="1000">
        <v>0</v>
      </c>
      <c r="E45" s="371">
        <v>0</v>
      </c>
      <c r="F45" s="372">
        <v>0</v>
      </c>
      <c r="G45" s="372">
        <v>0</v>
      </c>
      <c r="H45" s="372">
        <v>0</v>
      </c>
      <c r="I45" s="372">
        <v>0</v>
      </c>
      <c r="J45" s="372">
        <v>0</v>
      </c>
      <c r="K45" s="372">
        <v>0</v>
      </c>
      <c r="L45" s="373">
        <v>0</v>
      </c>
      <c r="M45" s="374">
        <v>0</v>
      </c>
      <c r="N45" s="372">
        <v>0</v>
      </c>
      <c r="O45" s="372">
        <v>0</v>
      </c>
      <c r="P45" s="372">
        <v>0</v>
      </c>
      <c r="Q45" s="372">
        <v>0</v>
      </c>
      <c r="R45" s="372">
        <v>0</v>
      </c>
      <c r="S45" s="373">
        <f>D45+E45+F45+G45+H45+I45+J45+K45+L45-R45-Q45-P45-O45-N45-M45</f>
        <v>0</v>
      </c>
    </row>
    <row r="46" spans="1:19" ht="20.100000000000001" customHeight="1" thickBot="1" x14ac:dyDescent="0.3">
      <c r="A46" s="413" t="s">
        <v>363</v>
      </c>
      <c r="B46" s="563" t="s">
        <v>630</v>
      </c>
      <c r="C46" s="1115">
        <v>0</v>
      </c>
      <c r="D46" s="844">
        <v>0</v>
      </c>
      <c r="E46" s="393">
        <v>0</v>
      </c>
      <c r="F46" s="394">
        <v>0</v>
      </c>
      <c r="G46" s="394">
        <v>0</v>
      </c>
      <c r="H46" s="394">
        <v>0</v>
      </c>
      <c r="I46" s="394">
        <v>0</v>
      </c>
      <c r="J46" s="394">
        <v>0</v>
      </c>
      <c r="K46" s="394">
        <v>0</v>
      </c>
      <c r="L46" s="378">
        <v>0</v>
      </c>
      <c r="M46" s="395">
        <v>0</v>
      </c>
      <c r="N46" s="394">
        <v>0</v>
      </c>
      <c r="O46" s="394">
        <v>0</v>
      </c>
      <c r="P46" s="394">
        <v>0</v>
      </c>
      <c r="Q46" s="394">
        <v>0</v>
      </c>
      <c r="R46" s="394">
        <v>0</v>
      </c>
      <c r="S46" s="378">
        <f>D46+E46+F46+G46+H46+I46+J46+K46+L46-R46-Q46-P46-O46-N46-M46</f>
        <v>0</v>
      </c>
    </row>
    <row r="47" spans="1:19" ht="20.100000000000001" customHeight="1" thickBot="1" x14ac:dyDescent="0.3">
      <c r="A47" s="417" t="s">
        <v>365</v>
      </c>
      <c r="B47" s="647" t="s">
        <v>130</v>
      </c>
      <c r="C47" s="1108">
        <f t="shared" ref="C47:S47" si="14">C46+C41</f>
        <v>0</v>
      </c>
      <c r="D47" s="845">
        <f t="shared" si="14"/>
        <v>0</v>
      </c>
      <c r="E47" s="380">
        <f t="shared" si="14"/>
        <v>0</v>
      </c>
      <c r="F47" s="381">
        <f t="shared" si="14"/>
        <v>0</v>
      </c>
      <c r="G47" s="381">
        <f t="shared" si="14"/>
        <v>0</v>
      </c>
      <c r="H47" s="381">
        <f t="shared" si="14"/>
        <v>0</v>
      </c>
      <c r="I47" s="381">
        <f t="shared" si="14"/>
        <v>0</v>
      </c>
      <c r="J47" s="381">
        <f t="shared" si="14"/>
        <v>0</v>
      </c>
      <c r="K47" s="381">
        <f t="shared" si="14"/>
        <v>0</v>
      </c>
      <c r="L47" s="382">
        <f t="shared" si="14"/>
        <v>0</v>
      </c>
      <c r="M47" s="383">
        <f t="shared" si="14"/>
        <v>0</v>
      </c>
      <c r="N47" s="381">
        <f t="shared" si="14"/>
        <v>0</v>
      </c>
      <c r="O47" s="381">
        <f t="shared" si="14"/>
        <v>0</v>
      </c>
      <c r="P47" s="381">
        <f t="shared" si="14"/>
        <v>0</v>
      </c>
      <c r="Q47" s="381">
        <f t="shared" si="14"/>
        <v>0</v>
      </c>
      <c r="R47" s="381">
        <f t="shared" si="14"/>
        <v>0</v>
      </c>
      <c r="S47" s="382">
        <f t="shared" si="14"/>
        <v>0</v>
      </c>
    </row>
    <row r="48" spans="1:19" ht="21.75" customHeight="1" x14ac:dyDescent="0.25">
      <c r="A48" s="427"/>
      <c r="B48" s="427"/>
      <c r="C48" s="427"/>
      <c r="D48" s="427"/>
      <c r="E48" s="427"/>
      <c r="F48" s="427"/>
      <c r="G48" s="427"/>
      <c r="H48" s="427"/>
      <c r="I48" s="427"/>
      <c r="J48" s="427"/>
      <c r="K48" s="427"/>
      <c r="L48" s="427"/>
      <c r="M48" s="427"/>
      <c r="N48" s="427"/>
      <c r="O48" s="427"/>
      <c r="P48" s="427"/>
      <c r="Q48" s="427"/>
      <c r="R48" s="427"/>
      <c r="S48" s="1057"/>
    </row>
    <row r="49" spans="1:19" ht="27" customHeight="1" x14ac:dyDescent="0.25">
      <c r="A49" s="427"/>
      <c r="B49" s="1412" t="s">
        <v>639</v>
      </c>
      <c r="C49" s="1349"/>
      <c r="D49" s="425"/>
      <c r="E49" s="427"/>
      <c r="F49" s="427"/>
      <c r="G49" s="427"/>
      <c r="H49" s="427"/>
      <c r="I49" s="427"/>
      <c r="J49" s="427"/>
      <c r="K49" s="427"/>
      <c r="L49" s="427"/>
      <c r="M49" s="427"/>
      <c r="N49" s="427"/>
      <c r="O49" s="427"/>
      <c r="P49" s="427"/>
      <c r="Q49" s="427"/>
      <c r="R49" s="427"/>
      <c r="S49" s="814"/>
    </row>
    <row r="50" spans="1:19" ht="63" customHeight="1" x14ac:dyDescent="0.25">
      <c r="A50" s="427"/>
      <c r="B50" s="1425" t="s">
        <v>640</v>
      </c>
      <c r="C50" s="1349"/>
      <c r="D50" s="1349"/>
      <c r="E50" s="1349"/>
      <c r="F50" s="1349"/>
      <c r="G50" s="1349"/>
      <c r="H50" s="427"/>
      <c r="I50" s="427"/>
      <c r="J50" s="427"/>
      <c r="K50" s="427"/>
      <c r="L50" s="427"/>
      <c r="M50" s="427"/>
      <c r="N50" s="427"/>
      <c r="O50" s="427"/>
      <c r="P50" s="427"/>
      <c r="Q50" s="427"/>
      <c r="R50" s="427"/>
      <c r="S50" s="814"/>
    </row>
    <row r="51" spans="1:19" ht="39.75" customHeight="1" x14ac:dyDescent="0.25">
      <c r="A51" s="427"/>
      <c r="B51" s="1425" t="s">
        <v>641</v>
      </c>
      <c r="C51" s="1349"/>
      <c r="D51" s="1349"/>
      <c r="E51" s="1349"/>
      <c r="F51" s="1349"/>
      <c r="G51" s="1349"/>
      <c r="H51" s="427"/>
      <c r="I51" s="427"/>
      <c r="J51" s="427"/>
      <c r="K51" s="427"/>
      <c r="L51" s="427"/>
      <c r="M51" s="427"/>
      <c r="N51" s="427"/>
      <c r="O51" s="427"/>
      <c r="P51" s="427"/>
      <c r="Q51" s="427"/>
      <c r="R51" s="427"/>
      <c r="S51" s="814"/>
    </row>
    <row r="52" spans="1:19" ht="27.75" customHeight="1" thickBot="1" x14ac:dyDescent="0.3">
      <c r="A52" s="427"/>
      <c r="B52" s="425"/>
      <c r="C52" s="425"/>
      <c r="D52" s="425"/>
      <c r="E52" s="425"/>
      <c r="F52" s="425"/>
      <c r="G52" s="425"/>
      <c r="H52" s="427"/>
      <c r="I52" s="427"/>
      <c r="J52" s="427"/>
      <c r="K52" s="427"/>
      <c r="L52" s="427"/>
      <c r="M52" s="427"/>
      <c r="N52" s="427"/>
      <c r="O52" s="427"/>
      <c r="P52" s="427"/>
      <c r="Q52" s="427"/>
      <c r="R52" s="427"/>
      <c r="S52" s="814"/>
    </row>
    <row r="53" spans="1:19" ht="25.5" customHeight="1" thickBot="1" x14ac:dyDescent="0.3">
      <c r="A53" s="1370" t="s">
        <v>26</v>
      </c>
      <c r="B53" s="1396" t="s">
        <v>492</v>
      </c>
      <c r="C53" s="1431" t="s">
        <v>642</v>
      </c>
      <c r="D53" s="1315"/>
      <c r="E53" s="1315"/>
      <c r="F53" s="1315"/>
      <c r="G53" s="1315"/>
      <c r="H53" s="1315"/>
      <c r="I53" s="1315"/>
      <c r="J53" s="1335" t="s">
        <v>643</v>
      </c>
      <c r="K53" s="1315"/>
      <c r="L53" s="1315"/>
      <c r="M53" s="1315"/>
      <c r="N53" s="1315"/>
      <c r="O53" s="1315"/>
      <c r="P53" s="1315"/>
      <c r="Q53" s="1316"/>
      <c r="R53" s="427"/>
      <c r="S53" s="814"/>
    </row>
    <row r="54" spans="1:19" ht="100.35" customHeight="1" thickBot="1" x14ac:dyDescent="0.3">
      <c r="A54" s="1371"/>
      <c r="B54" s="1262"/>
      <c r="C54" s="795" t="s">
        <v>644</v>
      </c>
      <c r="D54" s="606" t="s">
        <v>443</v>
      </c>
      <c r="E54" s="537" t="s">
        <v>645</v>
      </c>
      <c r="F54" s="537" t="s">
        <v>584</v>
      </c>
      <c r="G54" s="537" t="s">
        <v>646</v>
      </c>
      <c r="H54" s="537" t="s">
        <v>450</v>
      </c>
      <c r="I54" s="606" t="s">
        <v>29</v>
      </c>
      <c r="J54" s="1116" t="s">
        <v>647</v>
      </c>
      <c r="K54" s="606" t="s">
        <v>443</v>
      </c>
      <c r="L54" s="606" t="s">
        <v>586</v>
      </c>
      <c r="M54" s="606" t="s">
        <v>587</v>
      </c>
      <c r="N54" s="606" t="s">
        <v>584</v>
      </c>
      <c r="O54" s="537" t="s">
        <v>588</v>
      </c>
      <c r="P54" s="537" t="s">
        <v>450</v>
      </c>
      <c r="Q54" s="606" t="s">
        <v>29</v>
      </c>
      <c r="R54" s="427"/>
      <c r="S54" s="814"/>
    </row>
    <row r="55" spans="1:19" ht="26.25" customHeight="1" thickBot="1" x14ac:dyDescent="0.3">
      <c r="A55" s="1416" t="s">
        <v>616</v>
      </c>
      <c r="B55" s="1234"/>
      <c r="C55" s="1117"/>
      <c r="D55" s="1117"/>
      <c r="E55" s="1117"/>
      <c r="F55" s="1117"/>
      <c r="G55" s="1117"/>
      <c r="H55" s="1117"/>
      <c r="I55" s="1117"/>
      <c r="J55" s="1117"/>
      <c r="K55" s="1117"/>
      <c r="L55" s="1117"/>
      <c r="M55" s="1117"/>
      <c r="N55" s="1117"/>
      <c r="O55" s="1117"/>
      <c r="P55" s="1117"/>
      <c r="Q55" s="1118"/>
      <c r="R55" s="427"/>
      <c r="S55" s="814"/>
    </row>
    <row r="56" spans="1:19" ht="20.100000000000001" customHeight="1" x14ac:dyDescent="0.25">
      <c r="A56" s="409" t="s">
        <v>156</v>
      </c>
      <c r="B56" s="1119" t="s">
        <v>617</v>
      </c>
      <c r="C56" s="1120">
        <v>0</v>
      </c>
      <c r="D56" s="998">
        <v>0</v>
      </c>
      <c r="E56" s="329">
        <v>0</v>
      </c>
      <c r="F56" s="327">
        <v>0</v>
      </c>
      <c r="G56" s="327">
        <v>0</v>
      </c>
      <c r="H56" s="495">
        <v>0</v>
      </c>
      <c r="I56" s="1121">
        <f>D56+E56-F56+G56+H56</f>
        <v>0</v>
      </c>
      <c r="J56" s="1122">
        <v>0</v>
      </c>
      <c r="K56" s="998">
        <v>0</v>
      </c>
      <c r="L56" s="329">
        <v>0</v>
      </c>
      <c r="M56" s="327">
        <v>0</v>
      </c>
      <c r="N56" s="327">
        <v>0</v>
      </c>
      <c r="O56" s="327">
        <v>0</v>
      </c>
      <c r="P56" s="495">
        <v>0</v>
      </c>
      <c r="Q56" s="496">
        <f>K56+L56-M56-N56+O56+P56</f>
        <v>0</v>
      </c>
      <c r="R56" s="427"/>
      <c r="S56" s="814"/>
    </row>
    <row r="57" spans="1:19" ht="30.75" customHeight="1" thickBot="1" x14ac:dyDescent="0.3">
      <c r="A57" s="413" t="s">
        <v>182</v>
      </c>
      <c r="B57" s="570" t="s">
        <v>618</v>
      </c>
      <c r="C57" s="1107">
        <v>0</v>
      </c>
      <c r="D57" s="1001">
        <v>0</v>
      </c>
      <c r="E57" s="367">
        <v>0</v>
      </c>
      <c r="F57" s="365">
        <v>0</v>
      </c>
      <c r="G57" s="365">
        <v>0</v>
      </c>
      <c r="H57" s="394">
        <v>0</v>
      </c>
      <c r="I57" s="622">
        <f>D57+E57-F57+G57+H57</f>
        <v>0</v>
      </c>
      <c r="J57" s="1123">
        <v>0</v>
      </c>
      <c r="K57" s="1001">
        <v>0</v>
      </c>
      <c r="L57" s="367">
        <v>0</v>
      </c>
      <c r="M57" s="365">
        <v>0</v>
      </c>
      <c r="N57" s="365">
        <v>0</v>
      </c>
      <c r="O57" s="365">
        <v>0</v>
      </c>
      <c r="P57" s="394">
        <v>0</v>
      </c>
      <c r="Q57" s="378">
        <f>K57+L57-M57-N57+O57+P57</f>
        <v>0</v>
      </c>
      <c r="R57" s="427"/>
      <c r="S57" s="814"/>
    </row>
    <row r="58" spans="1:19" ht="23.25" customHeight="1" thickBot="1" x14ac:dyDescent="0.3">
      <c r="A58" s="417" t="s">
        <v>234</v>
      </c>
      <c r="B58" s="566" t="s">
        <v>619</v>
      </c>
      <c r="C58" s="1108">
        <f t="shared" ref="C58:Q58" si="15">SUM(C59+C60)</f>
        <v>0</v>
      </c>
      <c r="D58" s="845">
        <f t="shared" si="15"/>
        <v>0</v>
      </c>
      <c r="E58" s="383">
        <f t="shared" si="15"/>
        <v>0</v>
      </c>
      <c r="F58" s="381">
        <f t="shared" si="15"/>
        <v>0</v>
      </c>
      <c r="G58" s="381">
        <f t="shared" si="15"/>
        <v>0</v>
      </c>
      <c r="H58" s="381">
        <f t="shared" si="15"/>
        <v>0</v>
      </c>
      <c r="I58" s="792">
        <f t="shared" si="15"/>
        <v>0</v>
      </c>
      <c r="J58" s="1124">
        <f t="shared" si="15"/>
        <v>0</v>
      </c>
      <c r="K58" s="845">
        <f t="shared" si="15"/>
        <v>0</v>
      </c>
      <c r="L58" s="383">
        <f t="shared" si="15"/>
        <v>0</v>
      </c>
      <c r="M58" s="381">
        <f t="shared" si="15"/>
        <v>0</v>
      </c>
      <c r="N58" s="381">
        <f t="shared" si="15"/>
        <v>0</v>
      </c>
      <c r="O58" s="381">
        <f t="shared" si="15"/>
        <v>0</v>
      </c>
      <c r="P58" s="381">
        <f t="shared" si="15"/>
        <v>0</v>
      </c>
      <c r="Q58" s="382">
        <f t="shared" si="15"/>
        <v>0</v>
      </c>
      <c r="R58" s="427"/>
      <c r="S58" s="814"/>
    </row>
    <row r="59" spans="1:19" ht="25.5" customHeight="1" x14ac:dyDescent="0.25">
      <c r="A59" s="406" t="s">
        <v>256</v>
      </c>
      <c r="B59" s="846" t="s">
        <v>638</v>
      </c>
      <c r="C59" s="1104">
        <v>0</v>
      </c>
      <c r="D59" s="1105">
        <v>0</v>
      </c>
      <c r="E59" s="359">
        <v>0</v>
      </c>
      <c r="F59" s="357">
        <v>0</v>
      </c>
      <c r="G59" s="357">
        <v>0</v>
      </c>
      <c r="H59" s="388">
        <v>0</v>
      </c>
      <c r="I59" s="618">
        <f>D59+E59-F59+G59+H59</f>
        <v>0</v>
      </c>
      <c r="J59" s="1125">
        <v>0</v>
      </c>
      <c r="K59" s="1105">
        <v>0</v>
      </c>
      <c r="L59" s="359">
        <v>0</v>
      </c>
      <c r="M59" s="357">
        <v>0</v>
      </c>
      <c r="N59" s="357">
        <v>0</v>
      </c>
      <c r="O59" s="357">
        <v>0</v>
      </c>
      <c r="P59" s="388">
        <v>0</v>
      </c>
      <c r="Q59" s="389">
        <f>K59+L59-M59-N59+O59+P59</f>
        <v>0</v>
      </c>
      <c r="R59" s="427"/>
      <c r="S59" s="814"/>
    </row>
    <row r="60" spans="1:19" ht="20.100000000000001" customHeight="1" x14ac:dyDescent="0.25">
      <c r="A60" s="409" t="s">
        <v>275</v>
      </c>
      <c r="B60" s="547" t="s">
        <v>621</v>
      </c>
      <c r="C60" s="1106">
        <v>0</v>
      </c>
      <c r="D60" s="843">
        <v>0</v>
      </c>
      <c r="E60" s="336">
        <v>0</v>
      </c>
      <c r="F60" s="334">
        <v>0</v>
      </c>
      <c r="G60" s="334">
        <v>0</v>
      </c>
      <c r="H60" s="372">
        <v>0</v>
      </c>
      <c r="I60" s="620">
        <f>D60+E60-F60+G60+H60</f>
        <v>0</v>
      </c>
      <c r="J60" s="1126">
        <v>0</v>
      </c>
      <c r="K60" s="843">
        <v>0</v>
      </c>
      <c r="L60" s="336">
        <v>0</v>
      </c>
      <c r="M60" s="334">
        <v>0</v>
      </c>
      <c r="N60" s="334">
        <v>0</v>
      </c>
      <c r="O60" s="334">
        <v>0</v>
      </c>
      <c r="P60" s="372">
        <v>0</v>
      </c>
      <c r="Q60" s="373">
        <f>K60+L60-M60-N60+O60+P60</f>
        <v>0</v>
      </c>
      <c r="R60" s="427"/>
      <c r="S60" s="814"/>
    </row>
    <row r="61" spans="1:19" ht="20.100000000000001" customHeight="1" x14ac:dyDescent="0.25">
      <c r="A61" s="409" t="s">
        <v>347</v>
      </c>
      <c r="B61" s="547" t="s">
        <v>622</v>
      </c>
      <c r="C61" s="1106">
        <v>0</v>
      </c>
      <c r="D61" s="843">
        <v>0</v>
      </c>
      <c r="E61" s="336">
        <v>0</v>
      </c>
      <c r="F61" s="334">
        <v>0</v>
      </c>
      <c r="G61" s="334">
        <v>0</v>
      </c>
      <c r="H61" s="372">
        <v>0</v>
      </c>
      <c r="I61" s="620">
        <f>D61+E61-F61+G61+H61</f>
        <v>0</v>
      </c>
      <c r="J61" s="1126">
        <v>0</v>
      </c>
      <c r="K61" s="843">
        <v>0</v>
      </c>
      <c r="L61" s="336">
        <v>0</v>
      </c>
      <c r="M61" s="334">
        <v>0</v>
      </c>
      <c r="N61" s="334">
        <v>0</v>
      </c>
      <c r="O61" s="334">
        <v>0</v>
      </c>
      <c r="P61" s="372">
        <v>0</v>
      </c>
      <c r="Q61" s="373">
        <f>K61+L61-M61-N61+O61+P61</f>
        <v>0</v>
      </c>
      <c r="R61" s="427"/>
      <c r="S61" s="814"/>
    </row>
    <row r="62" spans="1:19" ht="20.100000000000001" customHeight="1" thickBot="1" x14ac:dyDescent="0.3">
      <c r="A62" s="413" t="s">
        <v>349</v>
      </c>
      <c r="B62" s="563" t="s">
        <v>623</v>
      </c>
      <c r="C62" s="1107">
        <v>0</v>
      </c>
      <c r="D62" s="1001">
        <v>0</v>
      </c>
      <c r="E62" s="367">
        <v>0</v>
      </c>
      <c r="F62" s="365">
        <v>0</v>
      </c>
      <c r="G62" s="365">
        <v>0</v>
      </c>
      <c r="H62" s="394">
        <v>0</v>
      </c>
      <c r="I62" s="622">
        <f>D62+E62-F62+G62+H62</f>
        <v>0</v>
      </c>
      <c r="J62" s="1123">
        <v>0</v>
      </c>
      <c r="K62" s="1001">
        <v>0</v>
      </c>
      <c r="L62" s="367">
        <v>0</v>
      </c>
      <c r="M62" s="365">
        <v>0</v>
      </c>
      <c r="N62" s="365">
        <v>0</v>
      </c>
      <c r="O62" s="365">
        <v>0</v>
      </c>
      <c r="P62" s="394">
        <v>0</v>
      </c>
      <c r="Q62" s="378">
        <f>K62+L62-M62-N62+O62+P62</f>
        <v>0</v>
      </c>
      <c r="R62" s="427"/>
      <c r="S62" s="814"/>
    </row>
    <row r="63" spans="1:19" ht="20.100000000000001" customHeight="1" thickBot="1" x14ac:dyDescent="0.3">
      <c r="A63" s="417" t="s">
        <v>351</v>
      </c>
      <c r="B63" s="647" t="s">
        <v>130</v>
      </c>
      <c r="C63" s="1108">
        <f t="shared" ref="C63:Q63" si="16">C56+C57+C58+C61+C62</f>
        <v>0</v>
      </c>
      <c r="D63" s="845">
        <f t="shared" si="16"/>
        <v>0</v>
      </c>
      <c r="E63" s="383">
        <f t="shared" si="16"/>
        <v>0</v>
      </c>
      <c r="F63" s="381">
        <f t="shared" si="16"/>
        <v>0</v>
      </c>
      <c r="G63" s="381">
        <f t="shared" si="16"/>
        <v>0</v>
      </c>
      <c r="H63" s="381">
        <f t="shared" si="16"/>
        <v>0</v>
      </c>
      <c r="I63" s="792">
        <f t="shared" si="16"/>
        <v>0</v>
      </c>
      <c r="J63" s="1124">
        <f t="shared" si="16"/>
        <v>0</v>
      </c>
      <c r="K63" s="845">
        <f t="shared" si="16"/>
        <v>0</v>
      </c>
      <c r="L63" s="383">
        <f t="shared" si="16"/>
        <v>0</v>
      </c>
      <c r="M63" s="381">
        <f t="shared" si="16"/>
        <v>0</v>
      </c>
      <c r="N63" s="381">
        <f t="shared" si="16"/>
        <v>0</v>
      </c>
      <c r="O63" s="381">
        <f t="shared" si="16"/>
        <v>0</v>
      </c>
      <c r="P63" s="381">
        <f t="shared" si="16"/>
        <v>0</v>
      </c>
      <c r="Q63" s="382">
        <f t="shared" si="16"/>
        <v>0</v>
      </c>
      <c r="R63" s="427"/>
      <c r="S63" s="814"/>
    </row>
    <row r="64" spans="1:19" ht="17.25" customHeight="1" thickBot="1" x14ac:dyDescent="0.3">
      <c r="A64" s="651" t="s">
        <v>624</v>
      </c>
      <c r="B64" s="1109"/>
      <c r="C64" s="565"/>
      <c r="D64" s="1110"/>
      <c r="E64" s="565"/>
      <c r="F64" s="565"/>
      <c r="G64" s="565"/>
      <c r="H64" s="565"/>
      <c r="I64" s="565"/>
      <c r="J64" s="1111"/>
      <c r="K64" s="1110"/>
      <c r="L64" s="565"/>
      <c r="M64" s="565"/>
      <c r="N64" s="565"/>
      <c r="O64" s="565"/>
      <c r="P64" s="565"/>
      <c r="Q64" s="560"/>
      <c r="R64" s="427"/>
      <c r="S64" s="814"/>
    </row>
    <row r="65" spans="1:19" ht="17.25" customHeight="1" thickBot="1" x14ac:dyDescent="0.3">
      <c r="A65" s="417" t="s">
        <v>353</v>
      </c>
      <c r="B65" s="647" t="s">
        <v>625</v>
      </c>
      <c r="C65" s="1108">
        <f t="shared" ref="C65:Q65" si="17">C66+C67+C68+C69</f>
        <v>0</v>
      </c>
      <c r="D65" s="845">
        <f t="shared" si="17"/>
        <v>0</v>
      </c>
      <c r="E65" s="383">
        <f t="shared" si="17"/>
        <v>0</v>
      </c>
      <c r="F65" s="381">
        <f t="shared" si="17"/>
        <v>0</v>
      </c>
      <c r="G65" s="381">
        <f t="shared" si="17"/>
        <v>0</v>
      </c>
      <c r="H65" s="381">
        <f t="shared" si="17"/>
        <v>0</v>
      </c>
      <c r="I65" s="792">
        <f t="shared" si="17"/>
        <v>0</v>
      </c>
      <c r="J65" s="1124">
        <f t="shared" si="17"/>
        <v>0</v>
      </c>
      <c r="K65" s="845">
        <f t="shared" si="17"/>
        <v>0</v>
      </c>
      <c r="L65" s="383">
        <f t="shared" si="17"/>
        <v>0</v>
      </c>
      <c r="M65" s="381">
        <f t="shared" si="17"/>
        <v>0</v>
      </c>
      <c r="N65" s="381">
        <f t="shared" si="17"/>
        <v>0</v>
      </c>
      <c r="O65" s="381">
        <f t="shared" si="17"/>
        <v>0</v>
      </c>
      <c r="P65" s="381">
        <f t="shared" si="17"/>
        <v>0</v>
      </c>
      <c r="Q65" s="382">
        <f t="shared" si="17"/>
        <v>0</v>
      </c>
      <c r="R65" s="427"/>
      <c r="S65" s="814"/>
    </row>
    <row r="66" spans="1:19" ht="17.25" customHeight="1" x14ac:dyDescent="0.25">
      <c r="A66" s="406" t="s">
        <v>355</v>
      </c>
      <c r="B66" s="544" t="s">
        <v>626</v>
      </c>
      <c r="C66" s="1112">
        <v>0</v>
      </c>
      <c r="D66" s="1113">
        <v>0</v>
      </c>
      <c r="E66" s="390">
        <v>0</v>
      </c>
      <c r="F66" s="388">
        <v>0</v>
      </c>
      <c r="G66" s="388">
        <v>0</v>
      </c>
      <c r="H66" s="388">
        <v>0</v>
      </c>
      <c r="I66" s="618">
        <f>D66+E66-F66+G66+H66</f>
        <v>0</v>
      </c>
      <c r="J66" s="1127">
        <v>0</v>
      </c>
      <c r="K66" s="1113">
        <v>0</v>
      </c>
      <c r="L66" s="390">
        <v>0</v>
      </c>
      <c r="M66" s="388">
        <v>0</v>
      </c>
      <c r="N66" s="388">
        <v>0</v>
      </c>
      <c r="O66" s="388">
        <v>0</v>
      </c>
      <c r="P66" s="388">
        <v>0</v>
      </c>
      <c r="Q66" s="389">
        <f>K66+L66-M66-N66+O66+P66</f>
        <v>0</v>
      </c>
      <c r="R66" s="427"/>
      <c r="S66" s="814"/>
    </row>
    <row r="67" spans="1:19" ht="17.25" customHeight="1" x14ac:dyDescent="0.25">
      <c r="A67" s="409" t="s">
        <v>357</v>
      </c>
      <c r="B67" s="547" t="s">
        <v>627</v>
      </c>
      <c r="C67" s="1114">
        <v>0</v>
      </c>
      <c r="D67" s="1000">
        <v>0</v>
      </c>
      <c r="E67" s="374">
        <v>0</v>
      </c>
      <c r="F67" s="372">
        <v>0</v>
      </c>
      <c r="G67" s="372">
        <v>0</v>
      </c>
      <c r="H67" s="372">
        <v>0</v>
      </c>
      <c r="I67" s="620">
        <f>D67+E67-F67+G67+H67</f>
        <v>0</v>
      </c>
      <c r="J67" s="1128">
        <v>0</v>
      </c>
      <c r="K67" s="1000">
        <v>0</v>
      </c>
      <c r="L67" s="374">
        <v>0</v>
      </c>
      <c r="M67" s="372">
        <v>0</v>
      </c>
      <c r="N67" s="372">
        <v>0</v>
      </c>
      <c r="O67" s="372">
        <v>0</v>
      </c>
      <c r="P67" s="372">
        <v>0</v>
      </c>
      <c r="Q67" s="373">
        <f>K67+L67-M67-N67+O67+P67</f>
        <v>0</v>
      </c>
      <c r="R67" s="427"/>
      <c r="S67" s="814"/>
    </row>
    <row r="68" spans="1:19" ht="17.25" customHeight="1" x14ac:dyDescent="0.25">
      <c r="A68" s="409" t="s">
        <v>359</v>
      </c>
      <c r="B68" s="547" t="s">
        <v>628</v>
      </c>
      <c r="C68" s="1114">
        <v>0</v>
      </c>
      <c r="D68" s="1000">
        <v>0</v>
      </c>
      <c r="E68" s="374">
        <v>0</v>
      </c>
      <c r="F68" s="372">
        <v>0</v>
      </c>
      <c r="G68" s="372">
        <v>0</v>
      </c>
      <c r="H68" s="372">
        <v>0</v>
      </c>
      <c r="I68" s="620">
        <f>D68+E68-F68+G68+H68</f>
        <v>0</v>
      </c>
      <c r="J68" s="1128">
        <v>0</v>
      </c>
      <c r="K68" s="1000">
        <v>0</v>
      </c>
      <c r="L68" s="374">
        <v>0</v>
      </c>
      <c r="M68" s="372">
        <v>0</v>
      </c>
      <c r="N68" s="372">
        <v>0</v>
      </c>
      <c r="O68" s="372">
        <v>0</v>
      </c>
      <c r="P68" s="372">
        <v>0</v>
      </c>
      <c r="Q68" s="373">
        <f>K68+L68-M68-N68+O68+P68</f>
        <v>0</v>
      </c>
      <c r="R68" s="427"/>
      <c r="S68" s="814"/>
    </row>
    <row r="69" spans="1:19" ht="17.25" customHeight="1" x14ac:dyDescent="0.25">
      <c r="A69" s="409" t="s">
        <v>361</v>
      </c>
      <c r="B69" s="547" t="s">
        <v>629</v>
      </c>
      <c r="C69" s="1114">
        <v>0</v>
      </c>
      <c r="D69" s="1000">
        <v>0</v>
      </c>
      <c r="E69" s="374">
        <v>0</v>
      </c>
      <c r="F69" s="372">
        <v>0</v>
      </c>
      <c r="G69" s="372">
        <v>0</v>
      </c>
      <c r="H69" s="372">
        <v>0</v>
      </c>
      <c r="I69" s="620">
        <f>D69+E69-F69+G69+H69</f>
        <v>0</v>
      </c>
      <c r="J69" s="1128">
        <v>0</v>
      </c>
      <c r="K69" s="1000">
        <v>0</v>
      </c>
      <c r="L69" s="374">
        <v>0</v>
      </c>
      <c r="M69" s="372">
        <v>0</v>
      </c>
      <c r="N69" s="372">
        <v>0</v>
      </c>
      <c r="O69" s="372">
        <v>0</v>
      </c>
      <c r="P69" s="372">
        <v>0</v>
      </c>
      <c r="Q69" s="373">
        <f>K69+L69-M69-N69+O69+P69</f>
        <v>0</v>
      </c>
      <c r="R69" s="427"/>
      <c r="S69" s="814"/>
    </row>
    <row r="70" spans="1:19" ht="17.25" customHeight="1" thickBot="1" x14ac:dyDescent="0.3">
      <c r="A70" s="413" t="s">
        <v>363</v>
      </c>
      <c r="B70" s="563" t="s">
        <v>630</v>
      </c>
      <c r="C70" s="1115">
        <v>0</v>
      </c>
      <c r="D70" s="844">
        <v>0</v>
      </c>
      <c r="E70" s="395">
        <v>0</v>
      </c>
      <c r="F70" s="394">
        <v>0</v>
      </c>
      <c r="G70" s="394">
        <v>0</v>
      </c>
      <c r="H70" s="394">
        <v>0</v>
      </c>
      <c r="I70" s="622">
        <f>D70+E70-F70+G70+H70</f>
        <v>0</v>
      </c>
      <c r="J70" s="1129">
        <v>0</v>
      </c>
      <c r="K70" s="844">
        <v>0</v>
      </c>
      <c r="L70" s="395">
        <v>0</v>
      </c>
      <c r="M70" s="394">
        <v>0</v>
      </c>
      <c r="N70" s="394">
        <v>0</v>
      </c>
      <c r="O70" s="394">
        <v>0</v>
      </c>
      <c r="P70" s="394">
        <v>0</v>
      </c>
      <c r="Q70" s="378">
        <f>K70+L70-M70-N70+O70+P70</f>
        <v>0</v>
      </c>
      <c r="R70" s="427"/>
      <c r="S70" s="814"/>
    </row>
    <row r="71" spans="1:19" ht="22.5" customHeight="1" thickBot="1" x14ac:dyDescent="0.3">
      <c r="A71" s="417" t="s">
        <v>365</v>
      </c>
      <c r="B71" s="647" t="s">
        <v>130</v>
      </c>
      <c r="C71" s="1108">
        <f t="shared" ref="C71:Q71" si="18">C65+C70</f>
        <v>0</v>
      </c>
      <c r="D71" s="845">
        <f t="shared" si="18"/>
        <v>0</v>
      </c>
      <c r="E71" s="383">
        <f t="shared" si="18"/>
        <v>0</v>
      </c>
      <c r="F71" s="381">
        <f t="shared" si="18"/>
        <v>0</v>
      </c>
      <c r="G71" s="381">
        <f t="shared" si="18"/>
        <v>0</v>
      </c>
      <c r="H71" s="381">
        <f t="shared" si="18"/>
        <v>0</v>
      </c>
      <c r="I71" s="792">
        <f t="shared" si="18"/>
        <v>0</v>
      </c>
      <c r="J71" s="1124">
        <f t="shared" si="18"/>
        <v>0</v>
      </c>
      <c r="K71" s="845">
        <f t="shared" si="18"/>
        <v>0</v>
      </c>
      <c r="L71" s="383">
        <f t="shared" si="18"/>
        <v>0</v>
      </c>
      <c r="M71" s="381">
        <f t="shared" si="18"/>
        <v>0</v>
      </c>
      <c r="N71" s="381">
        <f t="shared" si="18"/>
        <v>0</v>
      </c>
      <c r="O71" s="381">
        <f t="shared" si="18"/>
        <v>0</v>
      </c>
      <c r="P71" s="381">
        <f t="shared" si="18"/>
        <v>0</v>
      </c>
      <c r="Q71" s="382">
        <f t="shared" si="18"/>
        <v>0</v>
      </c>
      <c r="R71" s="427"/>
      <c r="S71" s="814"/>
    </row>
    <row r="72" spans="1:19" x14ac:dyDescent="0.25">
      <c r="A72" s="427"/>
      <c r="B72" s="427"/>
      <c r="C72" s="427"/>
      <c r="D72" s="427"/>
      <c r="E72" s="427"/>
      <c r="F72" s="427"/>
      <c r="G72" s="427"/>
      <c r="H72" s="427"/>
      <c r="I72" s="427"/>
      <c r="J72" s="427"/>
      <c r="K72" s="427"/>
      <c r="L72" s="427"/>
      <c r="M72" s="427"/>
      <c r="N72" s="427"/>
      <c r="O72" s="427"/>
      <c r="P72" s="427"/>
      <c r="Q72" s="427"/>
      <c r="R72" s="427"/>
      <c r="S72" s="814"/>
    </row>
    <row r="73" spans="1:19" ht="13.7" customHeight="1" x14ac:dyDescent="0.25">
      <c r="A73" s="794"/>
      <c r="B73" s="1352" t="s">
        <v>648</v>
      </c>
      <c r="C73" s="1349"/>
      <c r="D73" s="1349"/>
      <c r="E73" s="1349"/>
      <c r="F73" s="1349"/>
      <c r="G73" s="1349"/>
      <c r="H73" s="1349"/>
      <c r="I73" s="794"/>
      <c r="J73" s="794"/>
      <c r="K73" s="794"/>
      <c r="L73" s="794"/>
      <c r="M73" s="794"/>
      <c r="N73" s="794"/>
      <c r="O73" s="794"/>
      <c r="P73" s="794"/>
      <c r="Q73" s="794"/>
      <c r="R73" s="794"/>
      <c r="S73" s="814"/>
    </row>
    <row r="74" spans="1:19" x14ac:dyDescent="0.25">
      <c r="A74" s="794"/>
      <c r="B74" s="794"/>
      <c r="C74" s="794"/>
      <c r="D74" s="794"/>
      <c r="E74" s="794"/>
      <c r="F74" s="794"/>
      <c r="G74" s="794"/>
      <c r="H74" s="794"/>
      <c r="I74" s="794"/>
      <c r="J74" s="794"/>
      <c r="K74" s="794"/>
      <c r="L74" s="794"/>
      <c r="M74" s="794"/>
      <c r="N74" s="794"/>
      <c r="O74" s="794"/>
      <c r="P74" s="794"/>
      <c r="Q74" s="794"/>
      <c r="R74" s="794"/>
      <c r="S74" s="814"/>
    </row>
    <row r="75" spans="1:19" x14ac:dyDescent="0.25">
      <c r="A75" s="814"/>
      <c r="B75" s="814"/>
      <c r="C75" s="814"/>
      <c r="D75" s="814"/>
      <c r="E75" s="814"/>
      <c r="F75" s="814"/>
      <c r="G75" s="814"/>
      <c r="H75" s="814"/>
      <c r="I75" s="814"/>
      <c r="J75" s="814"/>
      <c r="K75" s="814"/>
      <c r="L75" s="814"/>
      <c r="M75" s="814"/>
      <c r="N75" s="814"/>
      <c r="O75" s="814"/>
      <c r="P75" s="814"/>
      <c r="Q75" s="814"/>
      <c r="R75" s="814"/>
      <c r="S75" s="814"/>
    </row>
    <row r="76" spans="1:19" x14ac:dyDescent="0.25">
      <c r="A76" s="814"/>
      <c r="B76" s="814"/>
      <c r="C76" s="814"/>
      <c r="D76" s="814"/>
      <c r="E76" s="814"/>
      <c r="F76" s="814"/>
      <c r="G76" s="814"/>
      <c r="H76" s="814"/>
      <c r="I76" s="814"/>
      <c r="J76" s="814"/>
      <c r="K76" s="814"/>
      <c r="L76" s="814"/>
      <c r="M76" s="814"/>
      <c r="N76" s="814"/>
      <c r="O76" s="814"/>
      <c r="P76" s="814"/>
      <c r="Q76" s="814"/>
      <c r="R76" s="814"/>
      <c r="S76" s="814"/>
    </row>
    <row r="77" spans="1:19" x14ac:dyDescent="0.25">
      <c r="A77" s="814"/>
      <c r="B77" s="814"/>
      <c r="C77" s="814"/>
      <c r="D77" s="814"/>
      <c r="E77" s="814"/>
      <c r="F77" s="814"/>
      <c r="G77" s="814"/>
      <c r="H77" s="814"/>
      <c r="I77" s="814"/>
      <c r="J77" s="814"/>
      <c r="K77" s="814"/>
      <c r="L77" s="814"/>
      <c r="M77" s="814"/>
      <c r="N77" s="814"/>
      <c r="O77" s="814"/>
      <c r="P77" s="814"/>
      <c r="Q77" s="814"/>
      <c r="R77" s="814"/>
      <c r="S77" s="814"/>
    </row>
    <row r="78" spans="1:19" x14ac:dyDescent="0.25">
      <c r="A78" s="814"/>
      <c r="B78" s="814"/>
      <c r="C78" s="814"/>
      <c r="D78" s="814"/>
      <c r="E78" s="814"/>
      <c r="F78" s="814"/>
      <c r="G78" s="814"/>
      <c r="H78" s="814"/>
      <c r="I78" s="814"/>
      <c r="J78" s="814"/>
      <c r="K78" s="814"/>
      <c r="L78" s="814"/>
      <c r="M78" s="814"/>
      <c r="N78" s="814"/>
      <c r="O78" s="814"/>
      <c r="P78" s="814"/>
      <c r="Q78" s="814"/>
      <c r="R78" s="814"/>
      <c r="S78" s="814"/>
    </row>
  </sheetData>
  <mergeCells count="45">
    <mergeCell ref="S29:S30"/>
    <mergeCell ref="J53:Q53"/>
    <mergeCell ref="B51:G51"/>
    <mergeCell ref="B3:D3"/>
    <mergeCell ref="B29:B30"/>
    <mergeCell ref="C53:I53"/>
    <mergeCell ref="B53:B54"/>
    <mergeCell ref="E29:L29"/>
    <mergeCell ref="B24:D24"/>
    <mergeCell ref="B15:D15"/>
    <mergeCell ref="B18:D18"/>
    <mergeCell ref="E8:H8"/>
    <mergeCell ref="A31:B31"/>
    <mergeCell ref="M29:R29"/>
    <mergeCell ref="A29:A30"/>
    <mergeCell ref="B8:D9"/>
    <mergeCell ref="B50:G50"/>
    <mergeCell ref="B23:D23"/>
    <mergeCell ref="A10:L10"/>
    <mergeCell ref="C29:C30"/>
    <mergeCell ref="B6:D6"/>
    <mergeCell ref="B22:D22"/>
    <mergeCell ref="A8:A9"/>
    <mergeCell ref="B13:D13"/>
    <mergeCell ref="B73:H73"/>
    <mergeCell ref="B7:D7"/>
    <mergeCell ref="B25:D25"/>
    <mergeCell ref="B49:C49"/>
    <mergeCell ref="D29:D30"/>
    <mergeCell ref="B16:D16"/>
    <mergeCell ref="A55:B55"/>
    <mergeCell ref="B11:D11"/>
    <mergeCell ref="B20:D20"/>
    <mergeCell ref="A53:A54"/>
    <mergeCell ref="A19:L19"/>
    <mergeCell ref="B27:D27"/>
    <mergeCell ref="B12:D12"/>
    <mergeCell ref="B21:D21"/>
    <mergeCell ref="I8:L8"/>
    <mergeCell ref="B17:D17"/>
    <mergeCell ref="B1:D1"/>
    <mergeCell ref="B14:D14"/>
    <mergeCell ref="B26:D26"/>
    <mergeCell ref="B5:D5"/>
    <mergeCell ref="B2:D2"/>
  </mergeCells>
  <pageMargins left="0.7" right="0.7" top="0.75" bottom="0.75" header="0.3" footer="0.3"/>
  <pageSetup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K74"/>
  <sheetViews>
    <sheetView topLeftCell="A56" zoomScaleNormal="100" workbookViewId="0">
      <selection activeCell="D12" sqref="D12"/>
    </sheetView>
  </sheetViews>
  <sheetFormatPr defaultColWidth="9.140625" defaultRowHeight="15" x14ac:dyDescent="0.25"/>
  <cols>
    <col min="1" max="1" width="5.140625" style="1" customWidth="1"/>
    <col min="2" max="2" width="32.42578125" style="1" customWidth="1"/>
    <col min="3" max="3" width="10.85546875" style="1" customWidth="1"/>
    <col min="4" max="4" width="9.5703125" style="62" customWidth="1"/>
    <col min="5" max="5" width="9.42578125" style="1" customWidth="1"/>
    <col min="6" max="6" width="7.140625" style="1" customWidth="1"/>
    <col min="7" max="7" width="10.28515625" style="1" customWidth="1"/>
    <col min="8" max="8" width="9.140625" style="1" customWidth="1"/>
    <col min="9" max="9" width="11.28515625" style="1" customWidth="1"/>
    <col min="10" max="10" width="16.42578125" style="1" customWidth="1"/>
    <col min="11" max="12" width="9.140625" style="1" customWidth="1"/>
    <col min="13" max="16384" width="9.140625" style="1"/>
  </cols>
  <sheetData>
    <row r="1" spans="1:11" s="169" customFormat="1" ht="21.6" customHeight="1" x14ac:dyDescent="0.35">
      <c r="A1" s="88"/>
      <c r="B1" s="38"/>
      <c r="C1" s="88"/>
      <c r="D1" s="89"/>
      <c r="E1" s="88"/>
      <c r="F1" s="88"/>
      <c r="G1" s="88"/>
      <c r="H1" s="88"/>
      <c r="I1" s="88"/>
      <c r="J1" s="88"/>
      <c r="K1" s="88"/>
    </row>
    <row r="2" spans="1:11" ht="15.75" x14ac:dyDescent="0.3">
      <c r="A2" s="38"/>
      <c r="B2" s="1272" t="s">
        <v>649</v>
      </c>
      <c r="C2" s="1218"/>
      <c r="D2" s="54"/>
      <c r="E2" s="37"/>
      <c r="F2" s="37"/>
      <c r="G2" s="37"/>
      <c r="H2" s="37"/>
      <c r="I2" s="1440"/>
      <c r="J2" s="1218"/>
      <c r="K2" s="38"/>
    </row>
    <row r="3" spans="1:11" ht="15.75" x14ac:dyDescent="0.3">
      <c r="A3" s="38"/>
      <c r="B3" s="37"/>
      <c r="C3" s="37"/>
      <c r="D3" s="54"/>
      <c r="E3" s="37"/>
      <c r="F3" s="37"/>
      <c r="G3" s="37"/>
      <c r="H3" s="37"/>
      <c r="I3" s="1440"/>
      <c r="J3" s="1218"/>
      <c r="K3" s="38"/>
    </row>
    <row r="4" spans="1:11" ht="60.75" customHeight="1" x14ac:dyDescent="0.3">
      <c r="A4" s="38"/>
      <c r="B4" s="91" t="s">
        <v>340</v>
      </c>
      <c r="C4" s="37"/>
      <c r="D4" s="54"/>
      <c r="E4" s="37"/>
      <c r="F4" s="37"/>
      <c r="G4" s="37"/>
      <c r="H4" s="37"/>
      <c r="I4" s="90"/>
      <c r="J4" s="90"/>
      <c r="K4" s="38"/>
    </row>
    <row r="5" spans="1:11" ht="31.5" customHeight="1" thickBot="1" x14ac:dyDescent="0.35">
      <c r="A5" s="38"/>
      <c r="B5" s="37"/>
      <c r="C5" s="37"/>
      <c r="D5" s="54"/>
      <c r="E5" s="37"/>
      <c r="F5" s="37"/>
      <c r="G5" s="37"/>
      <c r="H5" s="37"/>
      <c r="I5" s="1440"/>
      <c r="J5" s="1218"/>
      <c r="K5" s="38"/>
    </row>
    <row r="6" spans="1:11" ht="66" customHeight="1" x14ac:dyDescent="0.3">
      <c r="A6" s="38"/>
      <c r="B6" s="111" t="s">
        <v>650</v>
      </c>
      <c r="C6" s="112" t="s">
        <v>651</v>
      </c>
      <c r="D6" s="54"/>
      <c r="E6" s="37"/>
      <c r="F6" s="37"/>
      <c r="G6" s="37"/>
      <c r="H6" s="37"/>
      <c r="I6" s="1440"/>
      <c r="J6" s="1218"/>
      <c r="K6" s="38"/>
    </row>
    <row r="7" spans="1:11" ht="15.75" x14ac:dyDescent="0.3">
      <c r="A7" s="38"/>
      <c r="B7" s="113"/>
      <c r="C7" s="114"/>
      <c r="D7" s="54"/>
      <c r="E7" s="37"/>
      <c r="F7" s="37"/>
      <c r="G7" s="37"/>
      <c r="H7" s="37"/>
      <c r="I7" s="90"/>
      <c r="J7" s="90"/>
      <c r="K7" s="38"/>
    </row>
    <row r="8" spans="1:11" x14ac:dyDescent="0.25">
      <c r="A8" s="38"/>
      <c r="B8" s="113"/>
      <c r="C8" s="108"/>
      <c r="D8" s="59"/>
      <c r="E8" s="42"/>
      <c r="F8" s="42"/>
      <c r="G8" s="42"/>
      <c r="H8" s="42"/>
      <c r="I8" s="1440"/>
      <c r="J8" s="1218"/>
      <c r="K8" s="38"/>
    </row>
    <row r="9" spans="1:11" ht="15" customHeight="1" thickBot="1" x14ac:dyDescent="0.3">
      <c r="A9" s="38"/>
      <c r="B9" s="115"/>
      <c r="C9" s="109"/>
      <c r="D9" s="59"/>
      <c r="E9" s="42"/>
      <c r="F9" s="42"/>
      <c r="G9" s="42"/>
      <c r="H9" s="42"/>
      <c r="I9" s="90"/>
      <c r="J9" s="90"/>
      <c r="K9" s="38"/>
    </row>
    <row r="10" spans="1:11" ht="15" customHeight="1" thickBot="1" x14ac:dyDescent="0.35">
      <c r="A10" s="38"/>
      <c r="B10" s="42"/>
      <c r="C10" s="37"/>
      <c r="D10" s="54"/>
      <c r="E10" s="37"/>
      <c r="F10" s="37"/>
      <c r="G10" s="37"/>
      <c r="H10" s="37"/>
      <c r="I10" s="1440"/>
      <c r="J10" s="1218"/>
      <c r="K10" s="38"/>
    </row>
    <row r="11" spans="1:11" ht="30" customHeight="1" x14ac:dyDescent="0.25">
      <c r="A11" s="1438" t="s">
        <v>26</v>
      </c>
      <c r="B11" s="1445" t="s">
        <v>652</v>
      </c>
      <c r="C11" s="1442" t="s">
        <v>29</v>
      </c>
      <c r="D11" s="1443"/>
      <c r="E11" s="1443"/>
      <c r="F11" s="1444"/>
      <c r="G11" s="1447" t="s">
        <v>30</v>
      </c>
      <c r="H11" s="1443"/>
      <c r="I11" s="1443"/>
      <c r="J11" s="1444"/>
      <c r="K11" s="38"/>
    </row>
    <row r="12" spans="1:11" ht="63" customHeight="1" thickBot="1" x14ac:dyDescent="0.3">
      <c r="A12" s="1439"/>
      <c r="B12" s="1446"/>
      <c r="C12" s="575" t="s">
        <v>553</v>
      </c>
      <c r="D12" s="430" t="s">
        <v>653</v>
      </c>
      <c r="E12" s="430" t="s">
        <v>654</v>
      </c>
      <c r="F12" s="576" t="s">
        <v>397</v>
      </c>
      <c r="G12" s="577" t="s">
        <v>550</v>
      </c>
      <c r="H12" s="430" t="s">
        <v>653</v>
      </c>
      <c r="I12" s="430" t="s">
        <v>654</v>
      </c>
      <c r="J12" s="576" t="s">
        <v>397</v>
      </c>
      <c r="K12" s="38"/>
    </row>
    <row r="13" spans="1:11" x14ac:dyDescent="0.25">
      <c r="A13" s="1148" t="s">
        <v>156</v>
      </c>
      <c r="B13" s="1149"/>
      <c r="C13" s="1150">
        <v>0</v>
      </c>
      <c r="D13" s="1151">
        <v>0</v>
      </c>
      <c r="E13" s="1151">
        <v>0</v>
      </c>
      <c r="F13" s="1152">
        <f t="shared" ref="F13:F19" si="0">C13-D13-E13</f>
        <v>0</v>
      </c>
      <c r="G13" s="1153">
        <v>0</v>
      </c>
      <c r="H13" s="1151">
        <v>0</v>
      </c>
      <c r="I13" s="1151">
        <v>0</v>
      </c>
      <c r="J13" s="1152">
        <f t="shared" ref="J13:J19" si="1">G13-H13-I13</f>
        <v>0</v>
      </c>
      <c r="K13" s="38"/>
    </row>
    <row r="14" spans="1:11" x14ac:dyDescent="0.25">
      <c r="A14" s="1154" t="s">
        <v>182</v>
      </c>
      <c r="B14" s="1155"/>
      <c r="C14" s="1156">
        <v>0</v>
      </c>
      <c r="D14" s="1156">
        <v>0</v>
      </c>
      <c r="E14" s="1156">
        <v>0</v>
      </c>
      <c r="F14" s="1157">
        <f t="shared" si="0"/>
        <v>0</v>
      </c>
      <c r="G14" s="1156">
        <v>0</v>
      </c>
      <c r="H14" s="1158">
        <v>0</v>
      </c>
      <c r="I14" s="1158">
        <v>0</v>
      </c>
      <c r="J14" s="1157">
        <f t="shared" si="1"/>
        <v>0</v>
      </c>
      <c r="K14" s="38"/>
    </row>
    <row r="15" spans="1:11" x14ac:dyDescent="0.25">
      <c r="A15" s="1154" t="s">
        <v>234</v>
      </c>
      <c r="B15" s="1155"/>
      <c r="C15" s="1156">
        <v>0</v>
      </c>
      <c r="D15" s="1156">
        <v>0</v>
      </c>
      <c r="E15" s="1156">
        <v>0</v>
      </c>
      <c r="F15" s="1157">
        <f t="shared" si="0"/>
        <v>0</v>
      </c>
      <c r="G15" s="1156">
        <v>0</v>
      </c>
      <c r="H15" s="1158">
        <v>0</v>
      </c>
      <c r="I15" s="1159">
        <v>0</v>
      </c>
      <c r="J15" s="1157">
        <f t="shared" si="1"/>
        <v>0</v>
      </c>
      <c r="K15" s="38"/>
    </row>
    <row r="16" spans="1:11" x14ac:dyDescent="0.25">
      <c r="A16" s="1154" t="s">
        <v>256</v>
      </c>
      <c r="B16" s="1155"/>
      <c r="C16" s="1156">
        <v>0</v>
      </c>
      <c r="D16" s="1156">
        <v>0</v>
      </c>
      <c r="E16" s="1156">
        <v>0</v>
      </c>
      <c r="F16" s="1157">
        <f t="shared" si="0"/>
        <v>0</v>
      </c>
      <c r="G16" s="1156">
        <v>0</v>
      </c>
      <c r="H16" s="1156">
        <v>0</v>
      </c>
      <c r="I16" s="1156">
        <v>0</v>
      </c>
      <c r="J16" s="1157">
        <f t="shared" si="1"/>
        <v>0</v>
      </c>
      <c r="K16" s="38"/>
    </row>
    <row r="17" spans="1:11" x14ac:dyDescent="0.25">
      <c r="A17" s="1154" t="s">
        <v>275</v>
      </c>
      <c r="B17" s="1155"/>
      <c r="C17" s="1156">
        <v>0</v>
      </c>
      <c r="D17" s="1156">
        <v>0</v>
      </c>
      <c r="E17" s="1156">
        <v>0</v>
      </c>
      <c r="F17" s="1157">
        <f t="shared" si="0"/>
        <v>0</v>
      </c>
      <c r="G17" s="1156">
        <v>0</v>
      </c>
      <c r="H17" s="1156">
        <v>0</v>
      </c>
      <c r="I17" s="1156">
        <v>0</v>
      </c>
      <c r="J17" s="1157">
        <f t="shared" si="1"/>
        <v>0</v>
      </c>
      <c r="K17" s="38"/>
    </row>
    <row r="18" spans="1:11" x14ac:dyDescent="0.25">
      <c r="A18" s="1154" t="s">
        <v>347</v>
      </c>
      <c r="B18" s="1155"/>
      <c r="C18" s="1156">
        <v>0</v>
      </c>
      <c r="D18" s="1156">
        <v>0</v>
      </c>
      <c r="E18" s="1156">
        <v>0</v>
      </c>
      <c r="F18" s="1157">
        <f t="shared" si="0"/>
        <v>0</v>
      </c>
      <c r="G18" s="1156">
        <v>0</v>
      </c>
      <c r="H18" s="1156">
        <v>0</v>
      </c>
      <c r="I18" s="1156">
        <v>0</v>
      </c>
      <c r="J18" s="1157">
        <f t="shared" si="1"/>
        <v>0</v>
      </c>
      <c r="K18" s="38"/>
    </row>
    <row r="19" spans="1:11" ht="15" customHeight="1" thickBot="1" x14ac:dyDescent="0.3">
      <c r="A19" s="1160" t="s">
        <v>349</v>
      </c>
      <c r="B19" s="1161"/>
      <c r="C19" s="1156">
        <v>0</v>
      </c>
      <c r="D19" s="1156">
        <v>0</v>
      </c>
      <c r="E19" s="1156">
        <v>0</v>
      </c>
      <c r="F19" s="1162">
        <f t="shared" si="0"/>
        <v>0</v>
      </c>
      <c r="G19" s="1156">
        <v>0</v>
      </c>
      <c r="H19" s="1156">
        <v>0</v>
      </c>
      <c r="I19" s="1156">
        <v>0</v>
      </c>
      <c r="J19" s="1162">
        <f t="shared" si="1"/>
        <v>0</v>
      </c>
      <c r="K19" s="38"/>
    </row>
    <row r="20" spans="1:11" ht="15" customHeight="1" thickBot="1" x14ac:dyDescent="0.3">
      <c r="A20" s="1163" t="s">
        <v>351</v>
      </c>
      <c r="B20" s="1164" t="s">
        <v>130</v>
      </c>
      <c r="C20" s="1165">
        <f t="shared" ref="C20:J20" si="2">SUM(C13:C19)</f>
        <v>0</v>
      </c>
      <c r="D20" s="1166">
        <f t="shared" si="2"/>
        <v>0</v>
      </c>
      <c r="E20" s="1167">
        <f t="shared" si="2"/>
        <v>0</v>
      </c>
      <c r="F20" s="1168">
        <f t="shared" si="2"/>
        <v>0</v>
      </c>
      <c r="G20" s="1169">
        <f t="shared" si="2"/>
        <v>0</v>
      </c>
      <c r="H20" s="1167">
        <f t="shared" si="2"/>
        <v>0</v>
      </c>
      <c r="I20" s="1170">
        <f t="shared" si="2"/>
        <v>0</v>
      </c>
      <c r="J20" s="1168">
        <f t="shared" si="2"/>
        <v>0</v>
      </c>
      <c r="K20" s="38"/>
    </row>
    <row r="21" spans="1:11" x14ac:dyDescent="0.25">
      <c r="A21" s="94"/>
      <c r="B21" s="44"/>
      <c r="C21" s="42"/>
      <c r="D21" s="59"/>
      <c r="E21" s="42"/>
      <c r="F21" s="42"/>
      <c r="G21" s="42"/>
      <c r="H21" s="42"/>
      <c r="I21" s="90"/>
      <c r="J21" s="90"/>
      <c r="K21" s="38"/>
    </row>
    <row r="22" spans="1:11" ht="15" customHeight="1" x14ac:dyDescent="0.3">
      <c r="A22" s="94"/>
      <c r="B22" s="1454" t="s">
        <v>578</v>
      </c>
      <c r="C22" s="1218"/>
      <c r="D22" s="1225"/>
      <c r="E22" s="37"/>
      <c r="F22" s="37"/>
      <c r="G22" s="37"/>
      <c r="H22" s="37"/>
      <c r="I22" s="1440"/>
      <c r="J22" s="1218"/>
      <c r="K22" s="38"/>
    </row>
    <row r="23" spans="1:11" ht="15.75" x14ac:dyDescent="0.3">
      <c r="A23" s="94"/>
      <c r="B23" s="37"/>
      <c r="C23" s="37"/>
      <c r="D23" s="54"/>
      <c r="E23" s="37"/>
      <c r="F23" s="37"/>
      <c r="G23" s="37"/>
      <c r="H23" s="37"/>
      <c r="I23" s="90"/>
      <c r="J23" s="90"/>
      <c r="K23" s="38"/>
    </row>
    <row r="24" spans="1:11" ht="31.5" customHeight="1" thickBot="1" x14ac:dyDescent="0.3">
      <c r="A24" s="949"/>
      <c r="B24" s="429" t="s">
        <v>290</v>
      </c>
      <c r="C24" s="794"/>
      <c r="D24" s="427"/>
      <c r="E24" s="794"/>
      <c r="F24" s="794"/>
      <c r="G24" s="794"/>
      <c r="H24" s="794"/>
      <c r="I24" s="1441"/>
      <c r="J24" s="1303"/>
      <c r="K24" s="794"/>
    </row>
    <row r="25" spans="1:11" ht="19.5" customHeight="1" thickBot="1" x14ac:dyDescent="0.3">
      <c r="A25" s="1394" t="s">
        <v>26</v>
      </c>
      <c r="B25" s="1313" t="s">
        <v>655</v>
      </c>
      <c r="C25" s="1431" t="s">
        <v>130</v>
      </c>
      <c r="D25" s="1313" t="s">
        <v>656</v>
      </c>
      <c r="E25" s="1315"/>
      <c r="F25" s="1315"/>
      <c r="G25" s="1315"/>
      <c r="H25" s="1315"/>
      <c r="I25" s="1316"/>
      <c r="J25" s="489"/>
      <c r="K25" s="794"/>
    </row>
    <row r="26" spans="1:11" ht="24" customHeight="1" thickBot="1" x14ac:dyDescent="0.3">
      <c r="A26" s="1368"/>
      <c r="B26" s="1376"/>
      <c r="C26" s="1303"/>
      <c r="D26" s="1451" t="s">
        <v>657</v>
      </c>
      <c r="E26" s="1450"/>
      <c r="F26" s="1449" t="s">
        <v>657</v>
      </c>
      <c r="G26" s="1450"/>
      <c r="H26" s="1448" t="s">
        <v>657</v>
      </c>
      <c r="I26" s="1316"/>
      <c r="J26" s="1441"/>
      <c r="K26" s="1303"/>
    </row>
    <row r="27" spans="1:11" ht="88.5" customHeight="1" thickBot="1" x14ac:dyDescent="0.3">
      <c r="A27" s="1326"/>
      <c r="B27" s="1312"/>
      <c r="C27" s="1437"/>
      <c r="D27" s="758" t="s">
        <v>658</v>
      </c>
      <c r="E27" s="759" t="s">
        <v>659</v>
      </c>
      <c r="F27" s="759" t="s">
        <v>658</v>
      </c>
      <c r="G27" s="759" t="s">
        <v>659</v>
      </c>
      <c r="H27" s="759" t="s">
        <v>658</v>
      </c>
      <c r="I27" s="759" t="s">
        <v>659</v>
      </c>
      <c r="J27" s="1441"/>
      <c r="K27" s="1303"/>
    </row>
    <row r="28" spans="1:11" ht="37.5" customHeight="1" x14ac:dyDescent="0.25">
      <c r="A28" s="406" t="s">
        <v>156</v>
      </c>
      <c r="B28" s="407" t="s">
        <v>660</v>
      </c>
      <c r="C28" s="1112">
        <v>0</v>
      </c>
      <c r="D28" s="387">
        <v>0</v>
      </c>
      <c r="E28" s="388">
        <v>0</v>
      </c>
      <c r="F28" s="1133">
        <v>0</v>
      </c>
      <c r="G28" s="1133">
        <v>0</v>
      </c>
      <c r="H28" s="1133">
        <v>0</v>
      </c>
      <c r="I28" s="1134">
        <v>0</v>
      </c>
      <c r="J28" s="1441"/>
      <c r="K28" s="1303"/>
    </row>
    <row r="29" spans="1:11" ht="34.5" customHeight="1" x14ac:dyDescent="0.25">
      <c r="A29" s="409" t="s">
        <v>182</v>
      </c>
      <c r="B29" s="420" t="s">
        <v>661</v>
      </c>
      <c r="C29" s="1135">
        <f t="shared" ref="C29:I29" si="3">SUM(C30:C31)</f>
        <v>0</v>
      </c>
      <c r="D29" s="1136">
        <f t="shared" si="3"/>
        <v>0</v>
      </c>
      <c r="E29" s="372">
        <f t="shared" si="3"/>
        <v>0</v>
      </c>
      <c r="F29" s="524">
        <f t="shared" si="3"/>
        <v>0</v>
      </c>
      <c r="G29" s="524">
        <f t="shared" si="3"/>
        <v>0</v>
      </c>
      <c r="H29" s="524">
        <f t="shared" si="3"/>
        <v>0</v>
      </c>
      <c r="I29" s="916">
        <f t="shared" si="3"/>
        <v>0</v>
      </c>
      <c r="J29" s="1441"/>
      <c r="K29" s="1303"/>
    </row>
    <row r="30" spans="1:11" ht="26.25" customHeight="1" x14ac:dyDescent="0.25">
      <c r="A30" s="409" t="s">
        <v>234</v>
      </c>
      <c r="B30" s="420" t="s">
        <v>662</v>
      </c>
      <c r="C30" s="1135">
        <v>0</v>
      </c>
      <c r="D30" s="1136">
        <v>0</v>
      </c>
      <c r="E30" s="372">
        <v>0</v>
      </c>
      <c r="F30" s="524">
        <v>0</v>
      </c>
      <c r="G30" s="524">
        <v>0</v>
      </c>
      <c r="H30" s="524">
        <v>0</v>
      </c>
      <c r="I30" s="916">
        <v>0</v>
      </c>
      <c r="J30" s="1441"/>
      <c r="K30" s="1303"/>
    </row>
    <row r="31" spans="1:11" ht="37.5" customHeight="1" x14ac:dyDescent="0.25">
      <c r="A31" s="409" t="s">
        <v>256</v>
      </c>
      <c r="B31" s="420" t="s">
        <v>663</v>
      </c>
      <c r="C31" s="1135">
        <v>0</v>
      </c>
      <c r="D31" s="1136">
        <v>0</v>
      </c>
      <c r="E31" s="372">
        <v>0</v>
      </c>
      <c r="F31" s="524">
        <v>0</v>
      </c>
      <c r="G31" s="524">
        <v>0</v>
      </c>
      <c r="H31" s="524">
        <v>0</v>
      </c>
      <c r="I31" s="916">
        <v>0</v>
      </c>
      <c r="J31" s="1441"/>
      <c r="K31" s="1303"/>
    </row>
    <row r="32" spans="1:11" ht="27" customHeight="1" x14ac:dyDescent="0.25">
      <c r="A32" s="409" t="s">
        <v>275</v>
      </c>
      <c r="B32" s="420" t="s">
        <v>664</v>
      </c>
      <c r="C32" s="1135">
        <f t="shared" ref="C32:I32" si="4">SUM(C33:C34)</f>
        <v>0</v>
      </c>
      <c r="D32" s="1136">
        <f t="shared" si="4"/>
        <v>0</v>
      </c>
      <c r="E32" s="372">
        <f t="shared" si="4"/>
        <v>0</v>
      </c>
      <c r="F32" s="524">
        <f t="shared" si="4"/>
        <v>0</v>
      </c>
      <c r="G32" s="524">
        <f t="shared" si="4"/>
        <v>0</v>
      </c>
      <c r="H32" s="524">
        <f t="shared" si="4"/>
        <v>0</v>
      </c>
      <c r="I32" s="916">
        <f t="shared" si="4"/>
        <v>0</v>
      </c>
      <c r="J32" s="1441"/>
      <c r="K32" s="1303"/>
    </row>
    <row r="33" spans="1:11" ht="39.75" customHeight="1" x14ac:dyDescent="0.25">
      <c r="A33" s="409" t="s">
        <v>347</v>
      </c>
      <c r="B33" s="420" t="s">
        <v>665</v>
      </c>
      <c r="C33" s="1135">
        <v>0</v>
      </c>
      <c r="D33" s="1136">
        <v>0</v>
      </c>
      <c r="E33" s="372">
        <v>0</v>
      </c>
      <c r="F33" s="524">
        <v>0</v>
      </c>
      <c r="G33" s="524">
        <v>0</v>
      </c>
      <c r="H33" s="524">
        <v>0</v>
      </c>
      <c r="I33" s="916">
        <v>0</v>
      </c>
      <c r="J33" s="1441"/>
      <c r="K33" s="1303"/>
    </row>
    <row r="34" spans="1:11" ht="36" customHeight="1" x14ac:dyDescent="0.25">
      <c r="A34" s="409" t="s">
        <v>349</v>
      </c>
      <c r="B34" s="420" t="s">
        <v>666</v>
      </c>
      <c r="C34" s="1135">
        <v>0</v>
      </c>
      <c r="D34" s="1136">
        <v>0</v>
      </c>
      <c r="E34" s="372">
        <v>0</v>
      </c>
      <c r="F34" s="524">
        <v>0</v>
      </c>
      <c r="G34" s="524">
        <v>0</v>
      </c>
      <c r="H34" s="524">
        <v>0</v>
      </c>
      <c r="I34" s="916">
        <v>0</v>
      </c>
      <c r="J34" s="1441"/>
      <c r="K34" s="1303"/>
    </row>
    <row r="35" spans="1:11" ht="42" customHeight="1" thickBot="1" x14ac:dyDescent="0.3">
      <c r="A35" s="793" t="s">
        <v>351</v>
      </c>
      <c r="B35" s="800" t="s">
        <v>667</v>
      </c>
      <c r="C35" s="1137">
        <f t="shared" ref="C35:I35" si="5">C28+C29-C32</f>
        <v>0</v>
      </c>
      <c r="D35" s="1138">
        <f t="shared" si="5"/>
        <v>0</v>
      </c>
      <c r="E35" s="1139">
        <f t="shared" si="5"/>
        <v>0</v>
      </c>
      <c r="F35" s="1139">
        <f t="shared" si="5"/>
        <v>0</v>
      </c>
      <c r="G35" s="1139">
        <f t="shared" si="5"/>
        <v>0</v>
      </c>
      <c r="H35" s="1139">
        <f t="shared" si="5"/>
        <v>0</v>
      </c>
      <c r="I35" s="920">
        <f t="shared" si="5"/>
        <v>0</v>
      </c>
      <c r="J35" s="1441"/>
      <c r="K35" s="1303"/>
    </row>
    <row r="36" spans="1:11" x14ac:dyDescent="0.25">
      <c r="A36" s="794"/>
      <c r="B36" s="794"/>
      <c r="C36" s="794"/>
      <c r="D36" s="427"/>
      <c r="E36" s="794"/>
      <c r="F36" s="794"/>
      <c r="G36" s="794"/>
      <c r="H36" s="794"/>
      <c r="I36" s="1441"/>
      <c r="J36" s="1303"/>
      <c r="K36" s="794"/>
    </row>
    <row r="37" spans="1:11" ht="49.5" customHeight="1" thickBot="1" x14ac:dyDescent="0.3">
      <c r="A37" s="794"/>
      <c r="B37" s="429" t="s">
        <v>290</v>
      </c>
      <c r="C37" s="794"/>
      <c r="D37" s="427"/>
      <c r="E37" s="794"/>
      <c r="F37" s="794"/>
      <c r="G37" s="794"/>
      <c r="H37" s="794"/>
      <c r="I37" s="1441"/>
      <c r="J37" s="1303"/>
      <c r="K37" s="794"/>
    </row>
    <row r="38" spans="1:11" ht="30" customHeight="1" thickBot="1" x14ac:dyDescent="0.3">
      <c r="A38" s="1394" t="s">
        <v>26</v>
      </c>
      <c r="B38" s="1313" t="s">
        <v>653</v>
      </c>
      <c r="C38" s="1431" t="s">
        <v>130</v>
      </c>
      <c r="D38" s="1313" t="s">
        <v>656</v>
      </c>
      <c r="E38" s="1315"/>
      <c r="F38" s="1315"/>
      <c r="G38" s="1315"/>
      <c r="H38" s="1315"/>
      <c r="I38" s="1316"/>
      <c r="J38" s="489"/>
      <c r="K38" s="794"/>
    </row>
    <row r="39" spans="1:11" ht="48" customHeight="1" thickBot="1" x14ac:dyDescent="0.3">
      <c r="A39" s="1368"/>
      <c r="B39" s="1376"/>
      <c r="C39" s="1303"/>
      <c r="D39" s="1451" t="s">
        <v>657</v>
      </c>
      <c r="E39" s="1450"/>
      <c r="F39" s="1449" t="s">
        <v>657</v>
      </c>
      <c r="G39" s="1450"/>
      <c r="H39" s="1313" t="s">
        <v>657</v>
      </c>
      <c r="I39" s="1316"/>
      <c r="J39" s="1441"/>
      <c r="K39" s="1303"/>
    </row>
    <row r="40" spans="1:11" ht="48.75" customHeight="1" thickBot="1" x14ac:dyDescent="0.3">
      <c r="A40" s="1326"/>
      <c r="B40" s="1312"/>
      <c r="C40" s="1437"/>
      <c r="D40" s="758" t="s">
        <v>658</v>
      </c>
      <c r="E40" s="759" t="s">
        <v>659</v>
      </c>
      <c r="F40" s="759" t="s">
        <v>658</v>
      </c>
      <c r="G40" s="759" t="s">
        <v>659</v>
      </c>
      <c r="H40" s="759" t="s">
        <v>668</v>
      </c>
      <c r="I40" s="759" t="s">
        <v>659</v>
      </c>
      <c r="J40" s="1441"/>
      <c r="K40" s="1303"/>
    </row>
    <row r="41" spans="1:11" ht="24" customHeight="1" x14ac:dyDescent="0.25">
      <c r="A41" s="406" t="s">
        <v>156</v>
      </c>
      <c r="B41" s="407" t="s">
        <v>660</v>
      </c>
      <c r="C41" s="1112">
        <f>SUM(D41:I41)</f>
        <v>0</v>
      </c>
      <c r="D41" s="387">
        <v>0</v>
      </c>
      <c r="E41" s="388">
        <v>0</v>
      </c>
      <c r="F41" s="388">
        <v>0</v>
      </c>
      <c r="G41" s="388">
        <v>0</v>
      </c>
      <c r="H41" s="388">
        <v>0</v>
      </c>
      <c r="I41" s="389">
        <v>0</v>
      </c>
      <c r="J41" s="1441"/>
      <c r="K41" s="1303"/>
    </row>
    <row r="42" spans="1:11" ht="22.5" customHeight="1" x14ac:dyDescent="0.25">
      <c r="A42" s="409" t="s">
        <v>182</v>
      </c>
      <c r="B42" s="420" t="s">
        <v>669</v>
      </c>
      <c r="C42" s="1114">
        <f>SUM(D42:I42)</f>
        <v>0</v>
      </c>
      <c r="D42" s="371">
        <v>0</v>
      </c>
      <c r="E42" s="372">
        <v>0</v>
      </c>
      <c r="F42" s="372">
        <v>0</v>
      </c>
      <c r="G42" s="372">
        <v>0</v>
      </c>
      <c r="H42" s="372">
        <v>0</v>
      </c>
      <c r="I42" s="373">
        <v>0</v>
      </c>
      <c r="J42" s="1441"/>
      <c r="K42" s="1303"/>
    </row>
    <row r="43" spans="1:11" ht="18.75" customHeight="1" x14ac:dyDescent="0.25">
      <c r="A43" s="409" t="s">
        <v>234</v>
      </c>
      <c r="B43" s="420" t="s">
        <v>670</v>
      </c>
      <c r="C43" s="1114">
        <f>SUM(D43:I43)</f>
        <v>0</v>
      </c>
      <c r="D43" s="371">
        <v>0</v>
      </c>
      <c r="E43" s="372">
        <v>0</v>
      </c>
      <c r="F43" s="372">
        <v>0</v>
      </c>
      <c r="G43" s="372">
        <v>0</v>
      </c>
      <c r="H43" s="372">
        <v>0</v>
      </c>
      <c r="I43" s="373">
        <v>0</v>
      </c>
      <c r="J43" s="1441"/>
      <c r="K43" s="1303"/>
    </row>
    <row r="44" spans="1:11" ht="19.5" customHeight="1" x14ac:dyDescent="0.25">
      <c r="A44" s="409" t="s">
        <v>256</v>
      </c>
      <c r="B44" s="420" t="s">
        <v>450</v>
      </c>
      <c r="C44" s="1114">
        <f>SUM(D44:I44)</f>
        <v>0</v>
      </c>
      <c r="D44" s="371">
        <v>0</v>
      </c>
      <c r="E44" s="372">
        <v>0</v>
      </c>
      <c r="F44" s="372">
        <v>0</v>
      </c>
      <c r="G44" s="372">
        <v>0</v>
      </c>
      <c r="H44" s="372">
        <v>0</v>
      </c>
      <c r="I44" s="373">
        <v>0</v>
      </c>
      <c r="J44" s="1441"/>
      <c r="K44" s="1303"/>
    </row>
    <row r="45" spans="1:11" ht="15" customHeight="1" thickBot="1" x14ac:dyDescent="0.3">
      <c r="A45" s="793" t="s">
        <v>275</v>
      </c>
      <c r="B45" s="800" t="s">
        <v>667</v>
      </c>
      <c r="C45" s="1140">
        <f>SUM(D45:I45)</f>
        <v>0</v>
      </c>
      <c r="D45" s="402">
        <f t="shared" ref="D45:I45" si="6">D41-D42-D43-D44</f>
        <v>0</v>
      </c>
      <c r="E45" s="403">
        <f t="shared" si="6"/>
        <v>0</v>
      </c>
      <c r="F45" s="403">
        <f t="shared" si="6"/>
        <v>0</v>
      </c>
      <c r="G45" s="403">
        <f t="shared" si="6"/>
        <v>0</v>
      </c>
      <c r="H45" s="403">
        <f t="shared" si="6"/>
        <v>0</v>
      </c>
      <c r="I45" s="404">
        <f t="shared" si="6"/>
        <v>0</v>
      </c>
      <c r="J45" s="1441"/>
      <c r="K45" s="1303"/>
    </row>
    <row r="46" spans="1:11" x14ac:dyDescent="0.25">
      <c r="A46" s="794"/>
      <c r="B46" s="794"/>
      <c r="C46" s="794"/>
      <c r="D46" s="427"/>
      <c r="E46" s="794"/>
      <c r="F46" s="794"/>
      <c r="G46" s="794"/>
      <c r="H46" s="794"/>
      <c r="I46" s="1441"/>
      <c r="J46" s="1303"/>
      <c r="K46" s="794"/>
    </row>
    <row r="47" spans="1:11" ht="20.25" customHeight="1" thickBot="1" x14ac:dyDescent="0.3">
      <c r="A47" s="794"/>
      <c r="B47" s="429" t="s">
        <v>290</v>
      </c>
      <c r="C47" s="794"/>
      <c r="D47" s="427"/>
      <c r="E47" s="794"/>
      <c r="F47" s="794"/>
      <c r="G47" s="794"/>
      <c r="H47" s="794"/>
      <c r="I47" s="1441"/>
      <c r="J47" s="1303"/>
      <c r="K47" s="794"/>
    </row>
    <row r="48" spans="1:11" ht="19.5" customHeight="1" thickBot="1" x14ac:dyDescent="0.3">
      <c r="A48" s="1394" t="s">
        <v>26</v>
      </c>
      <c r="B48" s="1313" t="s">
        <v>671</v>
      </c>
      <c r="C48" s="1452" t="s">
        <v>130</v>
      </c>
      <c r="D48" s="1313" t="s">
        <v>656</v>
      </c>
      <c r="E48" s="1315"/>
      <c r="F48" s="1315"/>
      <c r="G48" s="1315"/>
      <c r="H48" s="1315"/>
      <c r="I48" s="1316"/>
      <c r="J48" s="489"/>
      <c r="K48" s="794"/>
    </row>
    <row r="49" spans="1:11" ht="24" customHeight="1" thickBot="1" x14ac:dyDescent="0.3">
      <c r="A49" s="1368"/>
      <c r="B49" s="1376"/>
      <c r="C49" s="1369"/>
      <c r="D49" s="1449" t="s">
        <v>657</v>
      </c>
      <c r="E49" s="1450"/>
      <c r="F49" s="1449" t="s">
        <v>657</v>
      </c>
      <c r="G49" s="1450"/>
      <c r="H49" s="1313" t="s">
        <v>657</v>
      </c>
      <c r="I49" s="1316"/>
      <c r="J49" s="489"/>
      <c r="K49" s="794"/>
    </row>
    <row r="50" spans="1:11" ht="54.75" customHeight="1" thickBot="1" x14ac:dyDescent="0.3">
      <c r="A50" s="1326"/>
      <c r="B50" s="1312"/>
      <c r="C50" s="1357"/>
      <c r="D50" s="759" t="s">
        <v>658</v>
      </c>
      <c r="E50" s="759" t="s">
        <v>659</v>
      </c>
      <c r="F50" s="759" t="s">
        <v>658</v>
      </c>
      <c r="G50" s="759" t="s">
        <v>659</v>
      </c>
      <c r="H50" s="759" t="s">
        <v>668</v>
      </c>
      <c r="I50" s="759" t="s">
        <v>659</v>
      </c>
      <c r="J50" s="489"/>
      <c r="K50" s="794"/>
    </row>
    <row r="51" spans="1:11" x14ac:dyDescent="0.25">
      <c r="A51" s="406" t="s">
        <v>156</v>
      </c>
      <c r="B51" s="407" t="s">
        <v>660</v>
      </c>
      <c r="C51" s="390">
        <f>SUM(D51:I51)</f>
        <v>0</v>
      </c>
      <c r="D51" s="388">
        <v>0</v>
      </c>
      <c r="E51" s="388">
        <v>0</v>
      </c>
      <c r="F51" s="388">
        <v>0</v>
      </c>
      <c r="G51" s="388">
        <v>0</v>
      </c>
      <c r="H51" s="388">
        <v>0</v>
      </c>
      <c r="I51" s="389">
        <v>0</v>
      </c>
      <c r="J51" s="489"/>
      <c r="K51" s="794"/>
    </row>
    <row r="52" spans="1:11" ht="17.25" customHeight="1" x14ac:dyDescent="0.25">
      <c r="A52" s="409" t="s">
        <v>182</v>
      </c>
      <c r="B52" s="420" t="s">
        <v>672</v>
      </c>
      <c r="C52" s="374">
        <f>SUM(D52:I52)</f>
        <v>0</v>
      </c>
      <c r="D52" s="372">
        <v>0</v>
      </c>
      <c r="E52" s="372">
        <v>0</v>
      </c>
      <c r="F52" s="372">
        <v>0</v>
      </c>
      <c r="G52" s="372">
        <v>0</v>
      </c>
      <c r="H52" s="372">
        <v>0</v>
      </c>
      <c r="I52" s="373">
        <v>0</v>
      </c>
      <c r="J52" s="489"/>
      <c r="K52" s="794"/>
    </row>
    <row r="53" spans="1:11" ht="21" customHeight="1" x14ac:dyDescent="0.25">
      <c r="A53" s="409" t="s">
        <v>234</v>
      </c>
      <c r="B53" s="420" t="s">
        <v>670</v>
      </c>
      <c r="C53" s="374">
        <f>SUM(D53:I53)</f>
        <v>0</v>
      </c>
      <c r="D53" s="372">
        <v>0</v>
      </c>
      <c r="E53" s="372">
        <v>0</v>
      </c>
      <c r="F53" s="372">
        <v>0</v>
      </c>
      <c r="G53" s="372">
        <v>0</v>
      </c>
      <c r="H53" s="372">
        <v>0</v>
      </c>
      <c r="I53" s="373">
        <v>0</v>
      </c>
      <c r="J53" s="489"/>
      <c r="K53" s="794"/>
    </row>
    <row r="54" spans="1:11" ht="26.25" customHeight="1" x14ac:dyDescent="0.25">
      <c r="A54" s="409" t="s">
        <v>256</v>
      </c>
      <c r="B54" s="420" t="s">
        <v>450</v>
      </c>
      <c r="C54" s="374">
        <f>SUM(D54:I54)</f>
        <v>0</v>
      </c>
      <c r="D54" s="372">
        <v>0</v>
      </c>
      <c r="E54" s="372">
        <v>0</v>
      </c>
      <c r="F54" s="372">
        <v>0</v>
      </c>
      <c r="G54" s="372">
        <v>0</v>
      </c>
      <c r="H54" s="372">
        <v>0</v>
      </c>
      <c r="I54" s="373">
        <v>0</v>
      </c>
      <c r="J54" s="489"/>
      <c r="K54" s="794"/>
    </row>
    <row r="55" spans="1:11" ht="29.25" customHeight="1" thickBot="1" x14ac:dyDescent="0.3">
      <c r="A55" s="793" t="s">
        <v>275</v>
      </c>
      <c r="B55" s="800" t="s">
        <v>667</v>
      </c>
      <c r="C55" s="405">
        <f>SUM(D55:I55)</f>
        <v>0</v>
      </c>
      <c r="D55" s="403">
        <f t="shared" ref="D55:I55" si="7">D51-D52-D53-D54</f>
        <v>0</v>
      </c>
      <c r="E55" s="403">
        <f t="shared" si="7"/>
        <v>0</v>
      </c>
      <c r="F55" s="403">
        <f t="shared" si="7"/>
        <v>0</v>
      </c>
      <c r="G55" s="403">
        <f t="shared" si="7"/>
        <v>0</v>
      </c>
      <c r="H55" s="403">
        <f t="shared" si="7"/>
        <v>0</v>
      </c>
      <c r="I55" s="404">
        <f t="shared" si="7"/>
        <v>0</v>
      </c>
      <c r="J55" s="489"/>
      <c r="K55" s="794"/>
    </row>
    <row r="56" spans="1:11" x14ac:dyDescent="0.25">
      <c r="A56" s="794"/>
      <c r="B56" s="794"/>
      <c r="C56" s="794"/>
      <c r="D56" s="427"/>
      <c r="E56" s="794"/>
      <c r="F56" s="794"/>
      <c r="G56" s="794"/>
      <c r="H56" s="794"/>
      <c r="I56" s="1441"/>
      <c r="J56" s="1303"/>
      <c r="K56" s="794"/>
    </row>
    <row r="57" spans="1:11" ht="38.25" customHeight="1" thickBot="1" x14ac:dyDescent="0.3">
      <c r="A57" s="794"/>
      <c r="B57" s="786" t="s">
        <v>673</v>
      </c>
      <c r="C57" s="786"/>
      <c r="D57" s="427"/>
      <c r="E57" s="794"/>
      <c r="F57" s="794"/>
      <c r="G57" s="794"/>
      <c r="H57" s="794"/>
      <c r="I57" s="1441"/>
      <c r="J57" s="1303"/>
      <c r="K57" s="794"/>
    </row>
    <row r="58" spans="1:11" ht="15" hidden="1" customHeight="1" thickBot="1" x14ac:dyDescent="0.3">
      <c r="A58" s="794"/>
      <c r="B58" s="794"/>
      <c r="C58" s="794"/>
      <c r="D58" s="427"/>
      <c r="E58" s="794"/>
      <c r="F58" s="794"/>
      <c r="G58" s="794"/>
      <c r="H58" s="794"/>
      <c r="I58" s="1441"/>
      <c r="J58" s="1303"/>
      <c r="K58" s="794"/>
    </row>
    <row r="59" spans="1:11" ht="15.75" customHeight="1" thickBot="1" x14ac:dyDescent="0.3">
      <c r="A59" s="1453" t="s">
        <v>26</v>
      </c>
      <c r="B59" s="1313" t="s">
        <v>674</v>
      </c>
      <c r="C59" s="1341" t="s">
        <v>660</v>
      </c>
      <c r="D59" s="1313" t="s">
        <v>443</v>
      </c>
      <c r="E59" s="1451" t="s">
        <v>675</v>
      </c>
      <c r="F59" s="1315"/>
      <c r="G59" s="1315"/>
      <c r="H59" s="1450"/>
      <c r="I59" s="1341" t="s">
        <v>667</v>
      </c>
      <c r="J59" s="489"/>
      <c r="K59" s="794"/>
    </row>
    <row r="60" spans="1:11" ht="67.5" customHeight="1" thickBot="1" x14ac:dyDescent="0.3">
      <c r="A60" s="1326"/>
      <c r="B60" s="1312"/>
      <c r="C60" s="1357"/>
      <c r="D60" s="1312"/>
      <c r="E60" s="759" t="s">
        <v>676</v>
      </c>
      <c r="F60" s="759" t="s">
        <v>677</v>
      </c>
      <c r="G60" s="759" t="s">
        <v>678</v>
      </c>
      <c r="H60" s="759" t="s">
        <v>130</v>
      </c>
      <c r="I60" s="1357"/>
      <c r="J60" s="489"/>
      <c r="K60" s="794"/>
    </row>
    <row r="61" spans="1:11" ht="27" customHeight="1" x14ac:dyDescent="0.25">
      <c r="A61" s="406" t="s">
        <v>156</v>
      </c>
      <c r="B61" s="846" t="s">
        <v>679</v>
      </c>
      <c r="C61" s="1141">
        <v>0</v>
      </c>
      <c r="D61" s="1142">
        <v>0</v>
      </c>
      <c r="E61" s="1142">
        <v>0</v>
      </c>
      <c r="F61" s="1142">
        <v>0</v>
      </c>
      <c r="G61" s="1142">
        <v>0</v>
      </c>
      <c r="H61" s="388">
        <f>SUM(E61:G61)</f>
        <v>0</v>
      </c>
      <c r="I61" s="389">
        <f>D61+H61</f>
        <v>0</v>
      </c>
      <c r="J61" s="489"/>
      <c r="K61" s="794"/>
    </row>
    <row r="62" spans="1:11" ht="37.5" customHeight="1" x14ac:dyDescent="0.25">
      <c r="A62" s="409" t="s">
        <v>182</v>
      </c>
      <c r="B62" s="410" t="s">
        <v>680</v>
      </c>
      <c r="C62" s="807">
        <v>0</v>
      </c>
      <c r="D62" s="809">
        <v>0</v>
      </c>
      <c r="E62" s="809">
        <v>0</v>
      </c>
      <c r="F62" s="808">
        <v>0</v>
      </c>
      <c r="G62" s="808">
        <v>0</v>
      </c>
      <c r="H62" s="372">
        <f>SUM(E62:G62)</f>
        <v>0</v>
      </c>
      <c r="I62" s="373">
        <f>D62+H62</f>
        <v>0</v>
      </c>
      <c r="J62" s="489"/>
      <c r="K62" s="794"/>
    </row>
    <row r="63" spans="1:11" ht="25.5" customHeight="1" x14ac:dyDescent="0.25">
      <c r="A63" s="409" t="s">
        <v>234</v>
      </c>
      <c r="B63" s="410" t="s">
        <v>681</v>
      </c>
      <c r="C63" s="807">
        <v>0</v>
      </c>
      <c r="D63" s="809">
        <v>0</v>
      </c>
      <c r="E63" s="809">
        <v>0</v>
      </c>
      <c r="F63" s="808">
        <v>0</v>
      </c>
      <c r="G63" s="808">
        <v>0</v>
      </c>
      <c r="H63" s="372">
        <f>SUM(E63:G63)</f>
        <v>0</v>
      </c>
      <c r="I63" s="373">
        <f>D63+H63</f>
        <v>0</v>
      </c>
      <c r="J63" s="489"/>
      <c r="K63" s="794"/>
    </row>
    <row r="64" spans="1:11" ht="27.75" customHeight="1" x14ac:dyDescent="0.25">
      <c r="A64" s="409" t="s">
        <v>256</v>
      </c>
      <c r="B64" s="410" t="s">
        <v>682</v>
      </c>
      <c r="C64" s="807">
        <v>0</v>
      </c>
      <c r="D64" s="809">
        <v>0</v>
      </c>
      <c r="E64" s="809">
        <v>0</v>
      </c>
      <c r="F64" s="808">
        <v>0</v>
      </c>
      <c r="G64" s="808">
        <v>0</v>
      </c>
      <c r="H64" s="372">
        <f>SUM(E64:G64)</f>
        <v>0</v>
      </c>
      <c r="I64" s="373">
        <f>D64+H64</f>
        <v>0</v>
      </c>
      <c r="J64" s="489"/>
      <c r="K64" s="794"/>
    </row>
    <row r="65" spans="1:11" ht="27.75" customHeight="1" x14ac:dyDescent="0.25">
      <c r="A65" s="409" t="s">
        <v>275</v>
      </c>
      <c r="B65" s="414" t="s">
        <v>682</v>
      </c>
      <c r="C65" s="807">
        <v>0</v>
      </c>
      <c r="D65" s="809">
        <v>0</v>
      </c>
      <c r="E65" s="809">
        <v>0</v>
      </c>
      <c r="F65" s="808">
        <v>0</v>
      </c>
      <c r="G65" s="808">
        <v>0</v>
      </c>
      <c r="H65" s="372">
        <f>SUM(E65:G65)</f>
        <v>0</v>
      </c>
      <c r="I65" s="373">
        <f>D65+H65</f>
        <v>0</v>
      </c>
      <c r="J65" s="489"/>
      <c r="K65" s="794"/>
    </row>
    <row r="66" spans="1:11" ht="11.25" customHeight="1" x14ac:dyDescent="0.25">
      <c r="A66" s="1143"/>
      <c r="B66" s="1144"/>
      <c r="C66" s="1145"/>
      <c r="D66" s="1146"/>
      <c r="E66" s="1146"/>
      <c r="F66" s="1146"/>
      <c r="G66" s="1146"/>
      <c r="H66" s="1146"/>
      <c r="I66" s="963"/>
      <c r="J66" s="489"/>
      <c r="K66" s="794"/>
    </row>
    <row r="67" spans="1:11" ht="16.5" customHeight="1" x14ac:dyDescent="0.25">
      <c r="A67" s="409" t="s">
        <v>347</v>
      </c>
      <c r="B67" s="649" t="s">
        <v>683</v>
      </c>
      <c r="C67" s="807">
        <v>0</v>
      </c>
      <c r="D67" s="809">
        <v>0</v>
      </c>
      <c r="E67" s="809">
        <v>0</v>
      </c>
      <c r="F67" s="808">
        <v>0</v>
      </c>
      <c r="G67" s="808">
        <v>0</v>
      </c>
      <c r="H67" s="372">
        <f>SUM(E67:G67)</f>
        <v>0</v>
      </c>
      <c r="I67" s="373">
        <f>D67+H67</f>
        <v>0</v>
      </c>
      <c r="J67" s="489"/>
      <c r="K67" s="794"/>
    </row>
    <row r="68" spans="1:11" ht="24.75" customHeight="1" x14ac:dyDescent="0.25">
      <c r="A68" s="409" t="s">
        <v>349</v>
      </c>
      <c r="B68" s="420" t="s">
        <v>684</v>
      </c>
      <c r="C68" s="807">
        <v>0</v>
      </c>
      <c r="D68" s="809">
        <v>0</v>
      </c>
      <c r="E68" s="809">
        <v>0</v>
      </c>
      <c r="F68" s="808">
        <v>0</v>
      </c>
      <c r="G68" s="808">
        <v>0</v>
      </c>
      <c r="H68" s="372">
        <f>SUM(E68:G68)</f>
        <v>0</v>
      </c>
      <c r="I68" s="373">
        <f>D68+H68</f>
        <v>0</v>
      </c>
      <c r="J68" s="489"/>
      <c r="K68" s="794"/>
    </row>
    <row r="69" spans="1:11" ht="24.75" customHeight="1" x14ac:dyDescent="0.25">
      <c r="A69" s="409" t="s">
        <v>351</v>
      </c>
      <c r="B69" s="410" t="s">
        <v>681</v>
      </c>
      <c r="C69" s="807">
        <v>0</v>
      </c>
      <c r="D69" s="809">
        <v>0</v>
      </c>
      <c r="E69" s="809">
        <v>0</v>
      </c>
      <c r="F69" s="808">
        <v>0</v>
      </c>
      <c r="G69" s="808">
        <v>0</v>
      </c>
      <c r="H69" s="372">
        <f>SUM(E69:G69)</f>
        <v>0</v>
      </c>
      <c r="I69" s="373">
        <f>D69+H69</f>
        <v>0</v>
      </c>
      <c r="J69" s="489"/>
      <c r="K69" s="794"/>
    </row>
    <row r="70" spans="1:11" ht="21.75" customHeight="1" x14ac:dyDescent="0.25">
      <c r="A70" s="409" t="s">
        <v>353</v>
      </c>
      <c r="B70" s="410" t="s">
        <v>681</v>
      </c>
      <c r="C70" s="807">
        <v>0</v>
      </c>
      <c r="D70" s="809">
        <v>0</v>
      </c>
      <c r="E70" s="809">
        <v>0</v>
      </c>
      <c r="F70" s="808">
        <v>0</v>
      </c>
      <c r="G70" s="808">
        <v>0</v>
      </c>
      <c r="H70" s="372">
        <f>SUM(E70:G70)</f>
        <v>0</v>
      </c>
      <c r="I70" s="373">
        <f>D70+H70</f>
        <v>0</v>
      </c>
      <c r="J70" s="489"/>
      <c r="K70" s="794"/>
    </row>
    <row r="71" spans="1:11" ht="24.75" customHeight="1" thickBot="1" x14ac:dyDescent="0.3">
      <c r="A71" s="793" t="s">
        <v>355</v>
      </c>
      <c r="B71" s="1147" t="s">
        <v>682</v>
      </c>
      <c r="C71" s="811">
        <v>0</v>
      </c>
      <c r="D71" s="813">
        <v>0</v>
      </c>
      <c r="E71" s="813">
        <v>0</v>
      </c>
      <c r="F71" s="812">
        <v>0</v>
      </c>
      <c r="G71" s="812">
        <v>0</v>
      </c>
      <c r="H71" s="403">
        <f>SUM(E71:G71)</f>
        <v>0</v>
      </c>
      <c r="I71" s="404">
        <f>D71+H71</f>
        <v>0</v>
      </c>
      <c r="J71" s="489"/>
      <c r="K71" s="794"/>
    </row>
    <row r="72" spans="1:11" x14ac:dyDescent="0.25">
      <c r="A72" s="573"/>
      <c r="B72" s="573"/>
      <c r="C72" s="573"/>
      <c r="D72" s="1062"/>
      <c r="E72" s="573"/>
      <c r="F72" s="573"/>
      <c r="G72" s="573"/>
      <c r="H72" s="573"/>
      <c r="I72" s="573"/>
      <c r="J72" s="573"/>
      <c r="K72" s="573"/>
    </row>
    <row r="73" spans="1:11" x14ac:dyDescent="0.25">
      <c r="A73" s="573"/>
      <c r="B73" s="573"/>
      <c r="C73" s="573"/>
      <c r="D73" s="1062"/>
      <c r="E73" s="573"/>
      <c r="F73" s="573"/>
      <c r="G73" s="573"/>
      <c r="H73" s="573"/>
      <c r="I73" s="573"/>
      <c r="J73" s="573"/>
      <c r="K73" s="573"/>
    </row>
    <row r="74" spans="1:11" x14ac:dyDescent="0.25">
      <c r="A74" s="573"/>
      <c r="B74" s="573"/>
      <c r="C74" s="573"/>
      <c r="D74" s="1062"/>
      <c r="E74" s="573"/>
      <c r="F74" s="573"/>
      <c r="G74" s="573"/>
      <c r="H74" s="573"/>
      <c r="I74" s="573"/>
      <c r="J74" s="573"/>
      <c r="K74" s="573"/>
    </row>
  </sheetData>
  <mergeCells count="65">
    <mergeCell ref="A59:A60"/>
    <mergeCell ref="I10:J10"/>
    <mergeCell ref="J27:K27"/>
    <mergeCell ref="E59:H59"/>
    <mergeCell ref="I59:I60"/>
    <mergeCell ref="B38:B40"/>
    <mergeCell ref="J43:K43"/>
    <mergeCell ref="B59:B60"/>
    <mergeCell ref="F39:G39"/>
    <mergeCell ref="D59:D60"/>
    <mergeCell ref="J39:K39"/>
    <mergeCell ref="I47:J47"/>
    <mergeCell ref="D26:E26"/>
    <mergeCell ref="I36:J36"/>
    <mergeCell ref="B48:B50"/>
    <mergeCell ref="B22:D22"/>
    <mergeCell ref="A25:A27"/>
    <mergeCell ref="B25:B27"/>
    <mergeCell ref="D25:I25"/>
    <mergeCell ref="C25:C27"/>
    <mergeCell ref="A48:A50"/>
    <mergeCell ref="I37:J37"/>
    <mergeCell ref="J45:K45"/>
    <mergeCell ref="J41:K41"/>
    <mergeCell ref="J32:K32"/>
    <mergeCell ref="C38:C40"/>
    <mergeCell ref="A38:A40"/>
    <mergeCell ref="D49:E49"/>
    <mergeCell ref="J31:K31"/>
    <mergeCell ref="D38:I38"/>
    <mergeCell ref="J44:K44"/>
    <mergeCell ref="F49:G49"/>
    <mergeCell ref="C48:C50"/>
    <mergeCell ref="C59:C60"/>
    <mergeCell ref="I57:J57"/>
    <mergeCell ref="I22:J22"/>
    <mergeCell ref="H26:I26"/>
    <mergeCell ref="J26:K26"/>
    <mergeCell ref="J30:K30"/>
    <mergeCell ref="F26:G26"/>
    <mergeCell ref="I58:J58"/>
    <mergeCell ref="D39:E39"/>
    <mergeCell ref="J28:K28"/>
    <mergeCell ref="J29:K29"/>
    <mergeCell ref="I46:J46"/>
    <mergeCell ref="H49:I49"/>
    <mergeCell ref="J40:K40"/>
    <mergeCell ref="J42:K42"/>
    <mergeCell ref="J33:K33"/>
    <mergeCell ref="A11:A12"/>
    <mergeCell ref="I5:J5"/>
    <mergeCell ref="I56:J56"/>
    <mergeCell ref="D48:I48"/>
    <mergeCell ref="I2:J2"/>
    <mergeCell ref="H39:I39"/>
    <mergeCell ref="J35:K35"/>
    <mergeCell ref="J34:K34"/>
    <mergeCell ref="B2:C2"/>
    <mergeCell ref="I3:J3"/>
    <mergeCell ref="I6:J6"/>
    <mergeCell ref="C11:F11"/>
    <mergeCell ref="B11:B12"/>
    <mergeCell ref="I8:J8"/>
    <mergeCell ref="G11:J11"/>
    <mergeCell ref="I24:J24"/>
  </mergeCells>
  <pageMargins left="0.7" right="0.7" top="0.75" bottom="0.75" header="0.3" footer="0.3"/>
  <pageSetup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J29"/>
  <sheetViews>
    <sheetView zoomScaleNormal="100" workbookViewId="0">
      <selection activeCell="E13" sqref="E13"/>
    </sheetView>
  </sheetViews>
  <sheetFormatPr defaultColWidth="9.140625" defaultRowHeight="15" x14ac:dyDescent="0.25"/>
  <cols>
    <col min="1" max="1" width="11.42578125" style="1" customWidth="1"/>
    <col min="2" max="2" width="22.42578125" style="1" customWidth="1"/>
    <col min="3" max="3" width="13.5703125" style="1" customWidth="1"/>
    <col min="4" max="4" width="12.28515625" style="1" customWidth="1"/>
    <col min="5" max="6" width="11.28515625" style="1" customWidth="1"/>
    <col min="7" max="7" width="11.85546875" style="1" customWidth="1"/>
    <col min="8" max="8" width="6.7109375" style="1" customWidth="1"/>
    <col min="9" max="9" width="8.140625" style="1" customWidth="1"/>
    <col min="10" max="10" width="13" style="1" customWidth="1"/>
    <col min="11" max="12" width="9.140625" style="1" customWidth="1"/>
    <col min="13" max="16384" width="9.140625" style="1"/>
  </cols>
  <sheetData>
    <row r="1" spans="1:10" ht="15.75" x14ac:dyDescent="0.3">
      <c r="B1" s="1224" t="s">
        <v>685</v>
      </c>
      <c r="C1" s="1218"/>
      <c r="D1" s="17"/>
      <c r="E1" s="3"/>
      <c r="F1" s="3"/>
      <c r="G1" s="3"/>
      <c r="H1" s="3"/>
      <c r="I1" s="3"/>
      <c r="J1" s="3"/>
    </row>
    <row r="2" spans="1:10" ht="15.75" x14ac:dyDescent="0.3">
      <c r="B2" s="3"/>
      <c r="C2" s="3"/>
      <c r="D2" s="3"/>
      <c r="E2" s="3"/>
      <c r="F2" s="3"/>
      <c r="G2" s="3"/>
      <c r="H2" s="48"/>
      <c r="I2" s="3"/>
      <c r="J2" s="3"/>
    </row>
    <row r="3" spans="1:10" ht="16.5" thickBot="1" x14ac:dyDescent="0.35">
      <c r="B3" s="17" t="s">
        <v>686</v>
      </c>
      <c r="C3" s="3"/>
      <c r="D3" s="3"/>
      <c r="E3" s="3"/>
      <c r="F3" s="3"/>
      <c r="G3" s="3"/>
      <c r="H3" s="3"/>
      <c r="I3" s="3"/>
      <c r="J3" s="3"/>
    </row>
    <row r="4" spans="1:10" ht="24" customHeight="1" thickBot="1" x14ac:dyDescent="0.3">
      <c r="A4" s="1385" t="s">
        <v>26</v>
      </c>
      <c r="B4" s="1313" t="s">
        <v>1017</v>
      </c>
      <c r="C4" s="1310" t="s">
        <v>29</v>
      </c>
      <c r="D4" s="1233"/>
      <c r="E4" s="1233"/>
      <c r="F4" s="1234"/>
      <c r="G4" s="1456" t="s">
        <v>30</v>
      </c>
      <c r="H4" s="1233"/>
      <c r="I4" s="1233"/>
      <c r="J4" s="1234"/>
    </row>
    <row r="5" spans="1:10" ht="74.25" customHeight="1" thickBot="1" x14ac:dyDescent="0.3">
      <c r="A5" s="1312"/>
      <c r="B5" s="1312"/>
      <c r="C5" s="758" t="s">
        <v>553</v>
      </c>
      <c r="D5" s="759" t="s">
        <v>653</v>
      </c>
      <c r="E5" s="759" t="s">
        <v>654</v>
      </c>
      <c r="F5" s="759" t="s">
        <v>397</v>
      </c>
      <c r="G5" s="759" t="s">
        <v>553</v>
      </c>
      <c r="H5" s="759" t="s">
        <v>653</v>
      </c>
      <c r="I5" s="759" t="s">
        <v>654</v>
      </c>
      <c r="J5" s="759" t="s">
        <v>397</v>
      </c>
    </row>
    <row r="6" spans="1:10" ht="21.75" customHeight="1" x14ac:dyDescent="0.25">
      <c r="A6" s="760" t="s">
        <v>156</v>
      </c>
      <c r="B6" s="705"/>
      <c r="C6" s="761">
        <v>336543.29</v>
      </c>
      <c r="D6" s="762">
        <v>0</v>
      </c>
      <c r="E6" s="762">
        <v>336543.29</v>
      </c>
      <c r="F6" s="763">
        <f t="shared" ref="F6:F12" si="0">C6-D6-E6</f>
        <v>0</v>
      </c>
      <c r="G6" s="764">
        <v>336543.29</v>
      </c>
      <c r="H6" s="762">
        <v>0</v>
      </c>
      <c r="I6" s="762">
        <v>0</v>
      </c>
      <c r="J6" s="763">
        <f t="shared" ref="J6:J12" si="1">G6-H6-I6</f>
        <v>336543.29</v>
      </c>
    </row>
    <row r="7" spans="1:10" x14ac:dyDescent="0.25">
      <c r="A7" s="765" t="s">
        <v>182</v>
      </c>
      <c r="B7" s="706"/>
      <c r="C7" s="746">
        <v>0</v>
      </c>
      <c r="D7" s="766">
        <v>0</v>
      </c>
      <c r="E7" s="766">
        <v>0</v>
      </c>
      <c r="F7" s="767">
        <f t="shared" si="0"/>
        <v>0</v>
      </c>
      <c r="G7" s="768">
        <v>0</v>
      </c>
      <c r="H7" s="766">
        <v>0</v>
      </c>
      <c r="I7" s="766">
        <v>0</v>
      </c>
      <c r="J7" s="767">
        <f t="shared" si="1"/>
        <v>0</v>
      </c>
    </row>
    <row r="8" spans="1:10" x14ac:dyDescent="0.25">
      <c r="A8" s="765" t="s">
        <v>234</v>
      </c>
      <c r="B8" s="706"/>
      <c r="C8" s="746">
        <v>0</v>
      </c>
      <c r="D8" s="766">
        <v>0</v>
      </c>
      <c r="E8" s="766">
        <v>0</v>
      </c>
      <c r="F8" s="767">
        <f t="shared" si="0"/>
        <v>0</v>
      </c>
      <c r="G8" s="768">
        <v>0</v>
      </c>
      <c r="H8" s="766">
        <v>0</v>
      </c>
      <c r="I8" s="766">
        <v>0</v>
      </c>
      <c r="J8" s="767">
        <f t="shared" si="1"/>
        <v>0</v>
      </c>
    </row>
    <row r="9" spans="1:10" x14ac:dyDescent="0.25">
      <c r="A9" s="765" t="s">
        <v>256</v>
      </c>
      <c r="B9" s="706"/>
      <c r="C9" s="746">
        <v>0</v>
      </c>
      <c r="D9" s="766">
        <v>0</v>
      </c>
      <c r="E9" s="766">
        <v>0</v>
      </c>
      <c r="F9" s="767">
        <f t="shared" si="0"/>
        <v>0</v>
      </c>
      <c r="G9" s="768">
        <v>0</v>
      </c>
      <c r="H9" s="766">
        <v>0</v>
      </c>
      <c r="I9" s="766">
        <v>0</v>
      </c>
      <c r="J9" s="767">
        <f t="shared" si="1"/>
        <v>0</v>
      </c>
    </row>
    <row r="10" spans="1:10" x14ac:dyDescent="0.25">
      <c r="A10" s="765" t="s">
        <v>275</v>
      </c>
      <c r="B10" s="706"/>
      <c r="C10" s="746">
        <v>0</v>
      </c>
      <c r="D10" s="766">
        <v>0</v>
      </c>
      <c r="E10" s="766">
        <v>0</v>
      </c>
      <c r="F10" s="767">
        <f t="shared" si="0"/>
        <v>0</v>
      </c>
      <c r="G10" s="768">
        <v>0</v>
      </c>
      <c r="H10" s="766">
        <v>0</v>
      </c>
      <c r="I10" s="766">
        <v>0</v>
      </c>
      <c r="J10" s="767">
        <f t="shared" si="1"/>
        <v>0</v>
      </c>
    </row>
    <row r="11" spans="1:10" x14ac:dyDescent="0.25">
      <c r="A11" s="765" t="s">
        <v>347</v>
      </c>
      <c r="B11" s="706"/>
      <c r="C11" s="746">
        <v>0</v>
      </c>
      <c r="D11" s="766">
        <v>0</v>
      </c>
      <c r="E11" s="766">
        <v>0</v>
      </c>
      <c r="F11" s="767">
        <f t="shared" si="0"/>
        <v>0</v>
      </c>
      <c r="G11" s="768">
        <v>0</v>
      </c>
      <c r="H11" s="766">
        <v>0</v>
      </c>
      <c r="I11" s="766">
        <v>0</v>
      </c>
      <c r="J11" s="767">
        <f t="shared" si="1"/>
        <v>0</v>
      </c>
    </row>
    <row r="12" spans="1:10" ht="15" customHeight="1" thickBot="1" x14ac:dyDescent="0.3">
      <c r="A12" s="769" t="s">
        <v>349</v>
      </c>
      <c r="B12" s="672"/>
      <c r="C12" s="770">
        <v>0</v>
      </c>
      <c r="D12" s="771">
        <v>0</v>
      </c>
      <c r="E12" s="771">
        <v>0</v>
      </c>
      <c r="F12" s="772">
        <f t="shared" si="0"/>
        <v>0</v>
      </c>
      <c r="G12" s="773">
        <v>0</v>
      </c>
      <c r="H12" s="771">
        <v>0</v>
      </c>
      <c r="I12" s="771">
        <v>0</v>
      </c>
      <c r="J12" s="772">
        <f t="shared" si="1"/>
        <v>0</v>
      </c>
    </row>
    <row r="13" spans="1:10" ht="15" customHeight="1" thickBot="1" x14ac:dyDescent="0.3">
      <c r="A13" s="774" t="s">
        <v>351</v>
      </c>
      <c r="B13" s="660" t="s">
        <v>130</v>
      </c>
      <c r="C13" s="742">
        <f t="shared" ref="C13:J13" si="2">SUM(C6:C12)</f>
        <v>336543.29</v>
      </c>
      <c r="D13" s="743">
        <f t="shared" si="2"/>
        <v>0</v>
      </c>
      <c r="E13" s="743">
        <f t="shared" si="2"/>
        <v>336543.29</v>
      </c>
      <c r="F13" s="744">
        <f t="shared" si="2"/>
        <v>0</v>
      </c>
      <c r="G13" s="745">
        <f t="shared" si="2"/>
        <v>336543.29</v>
      </c>
      <c r="H13" s="743">
        <f t="shared" si="2"/>
        <v>0</v>
      </c>
      <c r="I13" s="743">
        <f t="shared" si="2"/>
        <v>0</v>
      </c>
      <c r="J13" s="744">
        <f t="shared" si="2"/>
        <v>336543.29</v>
      </c>
    </row>
    <row r="14" spans="1:10" x14ac:dyDescent="0.25">
      <c r="A14" s="573"/>
      <c r="B14" s="573"/>
      <c r="C14" s="573"/>
      <c r="D14" s="573"/>
      <c r="E14" s="573"/>
      <c r="F14" s="573"/>
      <c r="G14" s="573"/>
      <c r="H14" s="573"/>
      <c r="I14" s="573"/>
      <c r="J14" s="573"/>
    </row>
    <row r="15" spans="1:10" ht="15.75" thickBot="1" x14ac:dyDescent="0.3">
      <c r="A15" s="573"/>
      <c r="B15" s="1455" t="s">
        <v>578</v>
      </c>
      <c r="C15" s="1303"/>
      <c r="D15" s="1303"/>
      <c r="E15" s="573"/>
      <c r="F15" s="573"/>
      <c r="G15" s="573"/>
      <c r="H15" s="573"/>
      <c r="I15" s="573"/>
      <c r="J15" s="573"/>
    </row>
    <row r="16" spans="1:10" ht="15.75" hidden="1" thickBot="1" x14ac:dyDescent="0.3">
      <c r="A16" s="573"/>
      <c r="B16" s="573"/>
      <c r="C16" s="573"/>
      <c r="D16" s="573"/>
      <c r="E16" s="573"/>
      <c r="F16" s="573"/>
      <c r="G16" s="573"/>
      <c r="H16" s="573"/>
      <c r="I16" s="573"/>
      <c r="J16" s="573"/>
    </row>
    <row r="17" spans="1:10" ht="4.5" hidden="1" customHeight="1" thickBot="1" x14ac:dyDescent="0.3">
      <c r="A17" s="573"/>
      <c r="B17" s="573"/>
      <c r="C17" s="573"/>
      <c r="D17" s="573"/>
      <c r="E17" s="573"/>
      <c r="F17" s="573"/>
      <c r="G17" s="573"/>
      <c r="H17" s="573"/>
      <c r="I17" s="573"/>
      <c r="J17" s="573"/>
    </row>
    <row r="18" spans="1:10" ht="15" hidden="1" customHeight="1" thickBot="1" x14ac:dyDescent="0.3">
      <c r="A18" s="573"/>
      <c r="B18" s="429" t="s">
        <v>290</v>
      </c>
      <c r="C18" s="573"/>
      <c r="D18" s="573"/>
      <c r="E18" s="573"/>
      <c r="F18" s="573"/>
      <c r="G18" s="573"/>
      <c r="H18" s="573"/>
      <c r="I18" s="573"/>
      <c r="J18" s="573"/>
    </row>
    <row r="19" spans="1:10" ht="55.5" customHeight="1" thickBot="1" x14ac:dyDescent="0.3">
      <c r="A19" s="775" t="s">
        <v>26</v>
      </c>
      <c r="B19" s="776" t="s">
        <v>1018</v>
      </c>
      <c r="C19" s="777" t="s">
        <v>660</v>
      </c>
      <c r="D19" s="777" t="s">
        <v>443</v>
      </c>
      <c r="E19" s="777" t="s">
        <v>444</v>
      </c>
      <c r="F19" s="777" t="s">
        <v>445</v>
      </c>
      <c r="G19" s="777" t="s">
        <v>667</v>
      </c>
      <c r="H19" s="573"/>
      <c r="I19" s="573"/>
      <c r="J19" s="573"/>
    </row>
    <row r="20" spans="1:10" ht="36" customHeight="1" thickBot="1" x14ac:dyDescent="0.3">
      <c r="A20" s="774" t="s">
        <v>156</v>
      </c>
      <c r="B20" s="660" t="s">
        <v>687</v>
      </c>
      <c r="C20" s="745">
        <f>C21</f>
        <v>0</v>
      </c>
      <c r="D20" s="743">
        <f>D21</f>
        <v>0</v>
      </c>
      <c r="E20" s="743">
        <f>E21</f>
        <v>0</v>
      </c>
      <c r="F20" s="743">
        <f>F21</f>
        <v>0</v>
      </c>
      <c r="G20" s="744">
        <f>G21</f>
        <v>0</v>
      </c>
      <c r="H20" s="573"/>
      <c r="I20" s="573"/>
      <c r="J20" s="573"/>
    </row>
    <row r="21" spans="1:10" ht="48" customHeight="1" x14ac:dyDescent="0.25">
      <c r="A21" s="760" t="s">
        <v>182</v>
      </c>
      <c r="B21" s="705" t="s">
        <v>1019</v>
      </c>
      <c r="C21" s="764">
        <v>0</v>
      </c>
      <c r="D21" s="762">
        <v>0</v>
      </c>
      <c r="E21" s="762">
        <v>0</v>
      </c>
      <c r="F21" s="762">
        <v>0</v>
      </c>
      <c r="G21" s="763">
        <f>D21+E21-F21</f>
        <v>0</v>
      </c>
      <c r="H21" s="573"/>
      <c r="I21" s="573"/>
      <c r="J21" s="573"/>
    </row>
    <row r="22" spans="1:10" ht="20.100000000000001" customHeight="1" thickBot="1" x14ac:dyDescent="0.3">
      <c r="A22" s="769"/>
      <c r="B22" s="778"/>
      <c r="C22" s="773"/>
      <c r="D22" s="771"/>
      <c r="E22" s="771"/>
      <c r="F22" s="771"/>
      <c r="G22" s="772"/>
      <c r="H22" s="573"/>
      <c r="I22" s="573"/>
      <c r="J22" s="573"/>
    </row>
    <row r="23" spans="1:10" ht="25.5" customHeight="1" thickBot="1" x14ac:dyDescent="0.3">
      <c r="A23" s="774" t="s">
        <v>234</v>
      </c>
      <c r="B23" s="660" t="s">
        <v>96</v>
      </c>
      <c r="C23" s="745">
        <f>C24</f>
        <v>314722.99</v>
      </c>
      <c r="D23" s="743">
        <f>D24</f>
        <v>314722.99</v>
      </c>
      <c r="E23" s="743">
        <f>E24</f>
        <v>0</v>
      </c>
      <c r="F23" s="743">
        <f>F24</f>
        <v>95869.8</v>
      </c>
      <c r="G23" s="744">
        <f>G24</f>
        <v>218853.19</v>
      </c>
      <c r="H23" s="573"/>
      <c r="I23" s="573"/>
      <c r="J23" s="573"/>
    </row>
    <row r="24" spans="1:10" ht="20.100000000000001" customHeight="1" thickBot="1" x14ac:dyDescent="0.3">
      <c r="A24" s="779" t="s">
        <v>256</v>
      </c>
      <c r="B24" s="780" t="s">
        <v>688</v>
      </c>
      <c r="C24" s="781">
        <v>314722.99</v>
      </c>
      <c r="D24" s="782">
        <v>314722.99</v>
      </c>
      <c r="E24" s="782">
        <v>0</v>
      </c>
      <c r="F24" s="782">
        <v>95869.8</v>
      </c>
      <c r="G24" s="783">
        <f>D24+E24-F24</f>
        <v>218853.19</v>
      </c>
      <c r="H24" s="573"/>
      <c r="I24" s="573"/>
      <c r="J24" s="573"/>
    </row>
    <row r="25" spans="1:10" x14ac:dyDescent="0.25">
      <c r="A25" s="756"/>
      <c r="B25" s="757"/>
      <c r="C25" s="756"/>
      <c r="D25" s="756"/>
      <c r="E25" s="756"/>
      <c r="F25" s="756"/>
      <c r="G25" s="756"/>
      <c r="H25" s="756"/>
      <c r="I25" s="756"/>
      <c r="J25" s="756"/>
    </row>
    <row r="26" spans="1:10" x14ac:dyDescent="0.25">
      <c r="A26" s="756"/>
      <c r="B26" s="756"/>
      <c r="C26" s="756"/>
      <c r="D26" s="756"/>
      <c r="E26" s="756"/>
      <c r="F26" s="756"/>
      <c r="G26" s="756"/>
      <c r="H26" s="756"/>
      <c r="I26" s="756"/>
      <c r="J26" s="756"/>
    </row>
    <row r="27" spans="1:10" x14ac:dyDescent="0.25">
      <c r="A27" s="756"/>
      <c r="B27" s="756"/>
      <c r="C27" s="756"/>
      <c r="D27" s="756"/>
      <c r="E27" s="756"/>
      <c r="F27" s="756"/>
      <c r="G27" s="756"/>
      <c r="H27" s="756"/>
      <c r="I27" s="756"/>
      <c r="J27" s="756"/>
    </row>
    <row r="28" spans="1:10" x14ac:dyDescent="0.25">
      <c r="A28" s="756"/>
      <c r="B28" s="756"/>
      <c r="C28" s="756"/>
      <c r="D28" s="756"/>
      <c r="E28" s="756"/>
      <c r="F28" s="756"/>
      <c r="G28" s="756"/>
      <c r="H28" s="756"/>
      <c r="I28" s="756"/>
      <c r="J28" s="756"/>
    </row>
    <row r="29" spans="1:10" x14ac:dyDescent="0.25">
      <c r="A29" s="756"/>
      <c r="B29" s="756"/>
      <c r="C29" s="756"/>
      <c r="D29" s="756"/>
      <c r="E29" s="756"/>
      <c r="F29" s="756"/>
      <c r="G29" s="756"/>
      <c r="H29" s="756"/>
      <c r="I29" s="756"/>
      <c r="J29" s="756"/>
    </row>
  </sheetData>
  <mergeCells count="6">
    <mergeCell ref="B15:D15"/>
    <mergeCell ref="G4:J4"/>
    <mergeCell ref="A4:A5"/>
    <mergeCell ref="B4:B5"/>
    <mergeCell ref="B1:C1"/>
    <mergeCell ref="C4:F4"/>
  </mergeCells>
  <pageMargins left="0.7" right="0.7" top="0.75" bottom="0.75" header="0.3" footer="0.3"/>
  <pageSetup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V54"/>
  <sheetViews>
    <sheetView topLeftCell="A34" zoomScaleNormal="100" workbookViewId="0">
      <selection activeCell="F40" sqref="F40"/>
    </sheetView>
  </sheetViews>
  <sheetFormatPr defaultColWidth="9.140625" defaultRowHeight="15" x14ac:dyDescent="0.25"/>
  <cols>
    <col min="1" max="1" width="6.85546875" style="1" customWidth="1"/>
    <col min="2" max="2" width="29.5703125" style="1" customWidth="1"/>
    <col min="3" max="3" width="13.85546875" style="1" customWidth="1"/>
    <col min="4" max="4" width="11.85546875" style="1" customWidth="1"/>
    <col min="5" max="5" width="5" style="1" customWidth="1"/>
    <col min="6" max="6" width="15" style="1" customWidth="1"/>
    <col min="7" max="7" width="12.42578125" style="1" customWidth="1"/>
    <col min="8" max="8" width="4.140625" style="1" customWidth="1"/>
    <col min="9" max="9" width="4.5703125" style="1" customWidth="1"/>
    <col min="10" max="10" width="11.28515625" style="1" customWidth="1"/>
    <col min="11" max="11" width="4.42578125" style="1" customWidth="1"/>
    <col min="12" max="12" width="4.140625" style="1" customWidth="1"/>
    <col min="13" max="13" width="3.85546875" style="1" customWidth="1"/>
    <col min="14" max="14" width="2.85546875" style="1" customWidth="1"/>
    <col min="15" max="15" width="4" style="1" customWidth="1"/>
    <col min="16" max="16" width="3.42578125" style="1" customWidth="1"/>
    <col min="17" max="17" width="3.140625" style="1" customWidth="1"/>
    <col min="18" max="18" width="4.5703125" style="1" customWidth="1"/>
    <col min="19" max="19" width="13" style="1" customWidth="1"/>
    <col min="20" max="20" width="13.28515625" style="1" customWidth="1"/>
    <col min="21" max="22" width="9.140625" style="1" customWidth="1"/>
    <col min="23" max="16384" width="9.140625" style="1"/>
  </cols>
  <sheetData>
    <row r="1" spans="1:22" x14ac:dyDescent="0.25">
      <c r="A1" s="58"/>
      <c r="B1" s="1224" t="s">
        <v>689</v>
      </c>
      <c r="C1" s="1218"/>
      <c r="D1" s="17"/>
      <c r="E1" s="9"/>
      <c r="F1" s="9"/>
      <c r="G1" s="9"/>
      <c r="H1" s="9"/>
      <c r="I1" s="9"/>
      <c r="J1" s="9"/>
      <c r="K1" s="9"/>
      <c r="L1" s="9"/>
      <c r="M1" s="9"/>
      <c r="N1" s="9"/>
      <c r="O1" s="9"/>
      <c r="P1" s="9"/>
      <c r="Q1" s="9"/>
      <c r="S1" s="38"/>
      <c r="T1" s="38"/>
      <c r="U1" s="38"/>
      <c r="V1" s="38"/>
    </row>
    <row r="2" spans="1:22" ht="15.75" x14ac:dyDescent="0.3">
      <c r="A2" s="38"/>
      <c r="B2" s="37"/>
      <c r="C2" s="37"/>
      <c r="D2" s="37"/>
      <c r="E2" s="37"/>
      <c r="F2" s="37"/>
      <c r="G2" s="37"/>
      <c r="H2" s="37"/>
      <c r="I2" s="37"/>
      <c r="J2" s="37"/>
      <c r="K2" s="37"/>
      <c r="L2" s="37"/>
      <c r="M2" s="38"/>
      <c r="N2" s="38"/>
      <c r="O2" s="38"/>
      <c r="P2" s="38"/>
      <c r="Q2" s="38"/>
      <c r="R2" s="38"/>
      <c r="S2" s="38"/>
      <c r="T2" s="38"/>
      <c r="U2" s="38"/>
      <c r="V2" s="38"/>
    </row>
    <row r="3" spans="1:22" ht="16.5" thickBot="1" x14ac:dyDescent="0.35">
      <c r="A3" s="38"/>
      <c r="B3" s="170" t="s">
        <v>340</v>
      </c>
      <c r="C3" s="171"/>
      <c r="D3" s="37"/>
      <c r="E3" s="37"/>
      <c r="F3" s="37"/>
      <c r="G3" s="37"/>
      <c r="H3" s="37"/>
      <c r="I3" s="37"/>
      <c r="J3" s="37"/>
      <c r="K3" s="37"/>
      <c r="L3" s="37"/>
      <c r="M3" s="38"/>
      <c r="N3" s="38"/>
      <c r="O3" s="38"/>
      <c r="P3" s="38"/>
      <c r="Q3" s="38"/>
      <c r="R3" s="38"/>
      <c r="S3" s="38"/>
      <c r="T3" s="38"/>
      <c r="U3" s="38"/>
      <c r="V3" s="38"/>
    </row>
    <row r="4" spans="1:22" ht="30" customHeight="1" thickBot="1" x14ac:dyDescent="0.3">
      <c r="A4" s="1334" t="s">
        <v>26</v>
      </c>
      <c r="B4" s="1253" t="s">
        <v>27</v>
      </c>
      <c r="C4" s="1433" t="s">
        <v>29</v>
      </c>
      <c r="D4" s="1307"/>
      <c r="E4" s="1307"/>
      <c r="F4" s="1308"/>
      <c r="G4" s="1341" t="s">
        <v>30</v>
      </c>
      <c r="H4" s="1315"/>
      <c r="I4" s="1315"/>
      <c r="J4" s="1316"/>
      <c r="K4" s="535"/>
      <c r="L4" s="535"/>
      <c r="M4" s="426"/>
      <c r="N4" s="426"/>
      <c r="O4" s="426"/>
      <c r="P4" s="426"/>
      <c r="Q4" s="426"/>
      <c r="R4" s="426"/>
      <c r="S4" s="426"/>
      <c r="T4" s="426"/>
      <c r="U4" s="38"/>
      <c r="V4" s="38"/>
    </row>
    <row r="5" spans="1:22" ht="39" customHeight="1" thickBot="1" x14ac:dyDescent="0.3">
      <c r="A5" s="1250"/>
      <c r="B5" s="1254"/>
      <c r="C5" s="537" t="s">
        <v>456</v>
      </c>
      <c r="D5" s="537" t="s">
        <v>551</v>
      </c>
      <c r="E5" s="537" t="s">
        <v>654</v>
      </c>
      <c r="F5" s="537" t="s">
        <v>397</v>
      </c>
      <c r="G5" s="759" t="s">
        <v>456</v>
      </c>
      <c r="H5" s="758" t="s">
        <v>551</v>
      </c>
      <c r="I5" s="758" t="s">
        <v>654</v>
      </c>
      <c r="J5" s="758" t="s">
        <v>397</v>
      </c>
      <c r="K5" s="535"/>
      <c r="L5" s="535"/>
      <c r="M5" s="426"/>
      <c r="N5" s="426"/>
      <c r="O5" s="426"/>
      <c r="P5" s="426"/>
      <c r="Q5" s="426"/>
      <c r="R5" s="426"/>
      <c r="S5" s="426"/>
      <c r="T5" s="426"/>
      <c r="U5" s="38"/>
      <c r="V5" s="38"/>
    </row>
    <row r="6" spans="1:22" x14ac:dyDescent="0.25">
      <c r="A6" s="406" t="s">
        <v>156</v>
      </c>
      <c r="B6" s="649" t="s">
        <v>690</v>
      </c>
      <c r="C6" s="387">
        <f>T22</f>
        <v>0</v>
      </c>
      <c r="D6" s="388">
        <f>I41</f>
        <v>0</v>
      </c>
      <c r="E6" s="388">
        <f>Q41</f>
        <v>0</v>
      </c>
      <c r="F6" s="389">
        <f>C6-D6-E6</f>
        <v>0</v>
      </c>
      <c r="G6" s="390">
        <f>D22</f>
        <v>0</v>
      </c>
      <c r="H6" s="388">
        <f>D41</f>
        <v>0</v>
      </c>
      <c r="I6" s="388">
        <f>K41</f>
        <v>0</v>
      </c>
      <c r="J6" s="389">
        <f>G6-H6-I6</f>
        <v>0</v>
      </c>
      <c r="K6" s="600"/>
      <c r="L6" s="600"/>
      <c r="M6" s="426"/>
      <c r="N6" s="426"/>
      <c r="O6" s="426"/>
      <c r="P6" s="426"/>
      <c r="Q6" s="426"/>
      <c r="R6" s="426"/>
      <c r="S6" s="426"/>
      <c r="T6" s="426"/>
      <c r="U6" s="38"/>
      <c r="V6" s="38"/>
    </row>
    <row r="7" spans="1:22" ht="23.25" customHeight="1" x14ac:dyDescent="0.25">
      <c r="A7" s="409" t="s">
        <v>182</v>
      </c>
      <c r="B7" s="410" t="s">
        <v>691</v>
      </c>
      <c r="C7" s="371">
        <f>T23</f>
        <v>0</v>
      </c>
      <c r="D7" s="372">
        <f>I42</f>
        <v>0</v>
      </c>
      <c r="E7" s="372">
        <f>Q42</f>
        <v>0</v>
      </c>
      <c r="F7" s="373">
        <f>C7-D7-E7</f>
        <v>0</v>
      </c>
      <c r="G7" s="374">
        <f>D23</f>
        <v>0</v>
      </c>
      <c r="H7" s="372">
        <f>D42</f>
        <v>0</v>
      </c>
      <c r="I7" s="372">
        <f>K42</f>
        <v>0</v>
      </c>
      <c r="J7" s="373">
        <f>G7-H7-I7</f>
        <v>0</v>
      </c>
      <c r="K7" s="600"/>
      <c r="L7" s="600"/>
      <c r="M7" s="426"/>
      <c r="N7" s="426"/>
      <c r="O7" s="426"/>
      <c r="P7" s="426"/>
      <c r="Q7" s="426"/>
      <c r="R7" s="426"/>
      <c r="S7" s="426"/>
      <c r="T7" s="426"/>
      <c r="U7" s="38"/>
      <c r="V7" s="38"/>
    </row>
    <row r="8" spans="1:22" ht="19.5" customHeight="1" thickBot="1" x14ac:dyDescent="0.3">
      <c r="A8" s="413" t="s">
        <v>234</v>
      </c>
      <c r="B8" s="414" t="s">
        <v>692</v>
      </c>
      <c r="C8" s="393">
        <f>T24</f>
        <v>0</v>
      </c>
      <c r="D8" s="394">
        <f>I43</f>
        <v>0</v>
      </c>
      <c r="E8" s="394">
        <f>Q43</f>
        <v>0</v>
      </c>
      <c r="F8" s="378">
        <f>C8-D8-E8</f>
        <v>0</v>
      </c>
      <c r="G8" s="395">
        <f>D24</f>
        <v>0</v>
      </c>
      <c r="H8" s="394">
        <f>D43</f>
        <v>0</v>
      </c>
      <c r="I8" s="394">
        <f>K43</f>
        <v>0</v>
      </c>
      <c r="J8" s="378">
        <f>G8-H8-I8</f>
        <v>0</v>
      </c>
      <c r="K8" s="600"/>
      <c r="L8" s="600"/>
      <c r="M8" s="426"/>
      <c r="N8" s="426"/>
      <c r="O8" s="426"/>
      <c r="P8" s="426"/>
      <c r="Q8" s="426"/>
      <c r="R8" s="426"/>
      <c r="S8" s="426"/>
      <c r="T8" s="426"/>
      <c r="U8" s="38"/>
      <c r="V8" s="38"/>
    </row>
    <row r="9" spans="1:22" ht="27.75" customHeight="1" thickBot="1" x14ac:dyDescent="0.3">
      <c r="A9" s="417" t="s">
        <v>256</v>
      </c>
      <c r="B9" s="637" t="s">
        <v>693</v>
      </c>
      <c r="C9" s="380">
        <f t="shared" ref="C9:J9" si="0">C10+C11+C12+C13+C14+C15</f>
        <v>6951249.6699999999</v>
      </c>
      <c r="D9" s="381">
        <f t="shared" si="0"/>
        <v>0</v>
      </c>
      <c r="E9" s="381">
        <f t="shared" si="0"/>
        <v>0</v>
      </c>
      <c r="F9" s="382">
        <f t="shared" si="0"/>
        <v>6951249.6699999999</v>
      </c>
      <c r="G9" s="383">
        <f t="shared" si="0"/>
        <v>290858.31</v>
      </c>
      <c r="H9" s="381">
        <f t="shared" si="0"/>
        <v>0</v>
      </c>
      <c r="I9" s="381">
        <f t="shared" si="0"/>
        <v>0</v>
      </c>
      <c r="J9" s="382">
        <f t="shared" si="0"/>
        <v>290858.31</v>
      </c>
      <c r="K9" s="600"/>
      <c r="L9" s="600"/>
      <c r="M9" s="426"/>
      <c r="N9" s="426"/>
      <c r="O9" s="426"/>
      <c r="P9" s="426"/>
      <c r="Q9" s="426"/>
      <c r="R9" s="426"/>
      <c r="S9" s="426"/>
      <c r="T9" s="426"/>
      <c r="U9" s="38"/>
      <c r="V9" s="38"/>
    </row>
    <row r="10" spans="1:22" ht="18.75" customHeight="1" x14ac:dyDescent="0.25">
      <c r="A10" s="406" t="s">
        <v>275</v>
      </c>
      <c r="B10" s="649" t="s">
        <v>694</v>
      </c>
      <c r="C10" s="387">
        <f t="shared" ref="C10:C16" si="1">T26</f>
        <v>6951249.6699999999</v>
      </c>
      <c r="D10" s="388">
        <f t="shared" ref="D10:D16" si="2">I45</f>
        <v>0</v>
      </c>
      <c r="E10" s="388">
        <f t="shared" ref="E10:E16" si="3">Q45</f>
        <v>0</v>
      </c>
      <c r="F10" s="389">
        <f t="shared" ref="F10:F16" si="4">C10-D10-E10</f>
        <v>6951249.6699999999</v>
      </c>
      <c r="G10" s="390">
        <f t="shared" ref="G10:G16" si="5">D26</f>
        <v>290858.31</v>
      </c>
      <c r="H10" s="388">
        <f t="shared" ref="H10:H16" si="6">D45</f>
        <v>0</v>
      </c>
      <c r="I10" s="388">
        <f t="shared" ref="I10:I16" si="7">K45</f>
        <v>0</v>
      </c>
      <c r="J10" s="389">
        <f t="shared" ref="J10:J16" si="8">G10-H10-I10</f>
        <v>290858.31</v>
      </c>
      <c r="K10" s="600"/>
      <c r="L10" s="600"/>
      <c r="M10" s="426"/>
      <c r="N10" s="426"/>
      <c r="O10" s="426"/>
      <c r="P10" s="426"/>
      <c r="Q10" s="426"/>
      <c r="R10" s="426"/>
      <c r="S10" s="426"/>
      <c r="T10" s="426"/>
      <c r="U10" s="38"/>
      <c r="V10" s="38"/>
    </row>
    <row r="11" spans="1:22" ht="24" customHeight="1" x14ac:dyDescent="0.25">
      <c r="A11" s="409" t="s">
        <v>347</v>
      </c>
      <c r="B11" s="410" t="s">
        <v>695</v>
      </c>
      <c r="C11" s="371">
        <f t="shared" si="1"/>
        <v>0</v>
      </c>
      <c r="D11" s="372">
        <f t="shared" si="2"/>
        <v>0</v>
      </c>
      <c r="E11" s="372">
        <f t="shared" si="3"/>
        <v>0</v>
      </c>
      <c r="F11" s="373">
        <f t="shared" si="4"/>
        <v>0</v>
      </c>
      <c r="G11" s="390">
        <f t="shared" si="5"/>
        <v>0</v>
      </c>
      <c r="H11" s="372">
        <f t="shared" si="6"/>
        <v>0</v>
      </c>
      <c r="I11" s="372">
        <f t="shared" si="7"/>
        <v>0</v>
      </c>
      <c r="J11" s="373">
        <f t="shared" si="8"/>
        <v>0</v>
      </c>
      <c r="K11" s="600"/>
      <c r="L11" s="600"/>
      <c r="M11" s="426"/>
      <c r="N11" s="426"/>
      <c r="O11" s="426"/>
      <c r="P11" s="426"/>
      <c r="Q11" s="426"/>
      <c r="R11" s="426"/>
      <c r="S11" s="426"/>
      <c r="T11" s="426"/>
      <c r="U11" s="38"/>
      <c r="V11" s="38"/>
    </row>
    <row r="12" spans="1:22" ht="23.25" customHeight="1" x14ac:dyDescent="0.25">
      <c r="A12" s="409" t="s">
        <v>349</v>
      </c>
      <c r="B12" s="410" t="s">
        <v>696</v>
      </c>
      <c r="C12" s="371">
        <f t="shared" si="1"/>
        <v>0</v>
      </c>
      <c r="D12" s="372">
        <f t="shared" si="2"/>
        <v>0</v>
      </c>
      <c r="E12" s="372">
        <f t="shared" si="3"/>
        <v>0</v>
      </c>
      <c r="F12" s="373">
        <f t="shared" si="4"/>
        <v>0</v>
      </c>
      <c r="G12" s="390">
        <f t="shared" si="5"/>
        <v>0</v>
      </c>
      <c r="H12" s="372">
        <f t="shared" si="6"/>
        <v>0</v>
      </c>
      <c r="I12" s="372">
        <f t="shared" si="7"/>
        <v>0</v>
      </c>
      <c r="J12" s="373">
        <f t="shared" si="8"/>
        <v>0</v>
      </c>
      <c r="K12" s="600"/>
      <c r="L12" s="600"/>
      <c r="M12" s="426"/>
      <c r="N12" s="426"/>
      <c r="O12" s="426"/>
      <c r="P12" s="426"/>
      <c r="Q12" s="426"/>
      <c r="R12" s="426"/>
      <c r="S12" s="426"/>
      <c r="T12" s="426"/>
      <c r="U12" s="38"/>
      <c r="V12" s="38"/>
    </row>
    <row r="13" spans="1:22" ht="14.25" customHeight="1" x14ac:dyDescent="0.25">
      <c r="A13" s="409" t="s">
        <v>351</v>
      </c>
      <c r="B13" s="410" t="s">
        <v>697</v>
      </c>
      <c r="C13" s="371">
        <f t="shared" si="1"/>
        <v>0</v>
      </c>
      <c r="D13" s="372">
        <f t="shared" si="2"/>
        <v>0</v>
      </c>
      <c r="E13" s="372">
        <f t="shared" si="3"/>
        <v>0</v>
      </c>
      <c r="F13" s="373">
        <f t="shared" si="4"/>
        <v>0</v>
      </c>
      <c r="G13" s="390">
        <f t="shared" si="5"/>
        <v>0</v>
      </c>
      <c r="H13" s="372">
        <f t="shared" si="6"/>
        <v>0</v>
      </c>
      <c r="I13" s="372">
        <f t="shared" si="7"/>
        <v>0</v>
      </c>
      <c r="J13" s="373">
        <f t="shared" si="8"/>
        <v>0</v>
      </c>
      <c r="K13" s="600"/>
      <c r="L13" s="600"/>
      <c r="M13" s="426"/>
      <c r="N13" s="426"/>
      <c r="O13" s="426"/>
      <c r="P13" s="426"/>
      <c r="Q13" s="426"/>
      <c r="R13" s="426"/>
      <c r="S13" s="426"/>
      <c r="T13" s="426"/>
      <c r="U13" s="38"/>
      <c r="V13" s="38"/>
    </row>
    <row r="14" spans="1:22" ht="18" customHeight="1" x14ac:dyDescent="0.25">
      <c r="A14" s="409" t="s">
        <v>353</v>
      </c>
      <c r="B14" s="410" t="s">
        <v>698</v>
      </c>
      <c r="C14" s="371">
        <f t="shared" si="1"/>
        <v>0</v>
      </c>
      <c r="D14" s="372">
        <f t="shared" si="2"/>
        <v>0</v>
      </c>
      <c r="E14" s="372">
        <f t="shared" si="3"/>
        <v>0</v>
      </c>
      <c r="F14" s="373">
        <f t="shared" si="4"/>
        <v>0</v>
      </c>
      <c r="G14" s="390">
        <f t="shared" si="5"/>
        <v>0</v>
      </c>
      <c r="H14" s="372">
        <f t="shared" si="6"/>
        <v>0</v>
      </c>
      <c r="I14" s="372">
        <f t="shared" si="7"/>
        <v>0</v>
      </c>
      <c r="J14" s="373">
        <f t="shared" si="8"/>
        <v>0</v>
      </c>
      <c r="K14" s="600"/>
      <c r="L14" s="600"/>
      <c r="M14" s="426"/>
      <c r="N14" s="426"/>
      <c r="O14" s="426"/>
      <c r="P14" s="426"/>
      <c r="Q14" s="426"/>
      <c r="R14" s="426"/>
      <c r="S14" s="426"/>
      <c r="T14" s="426"/>
      <c r="U14" s="38"/>
      <c r="V14" s="38"/>
    </row>
    <row r="15" spans="1:22" ht="24.75" customHeight="1" x14ac:dyDescent="0.25">
      <c r="A15" s="409" t="s">
        <v>355</v>
      </c>
      <c r="B15" s="410" t="s">
        <v>699</v>
      </c>
      <c r="C15" s="371">
        <f t="shared" si="1"/>
        <v>0</v>
      </c>
      <c r="D15" s="372">
        <f t="shared" si="2"/>
        <v>0</v>
      </c>
      <c r="E15" s="372">
        <f t="shared" si="3"/>
        <v>0</v>
      </c>
      <c r="F15" s="373">
        <f t="shared" si="4"/>
        <v>0</v>
      </c>
      <c r="G15" s="390">
        <f t="shared" si="5"/>
        <v>0</v>
      </c>
      <c r="H15" s="372">
        <f t="shared" si="6"/>
        <v>0</v>
      </c>
      <c r="I15" s="372">
        <f t="shared" si="7"/>
        <v>0</v>
      </c>
      <c r="J15" s="373">
        <f t="shared" si="8"/>
        <v>0</v>
      </c>
      <c r="K15" s="600"/>
      <c r="L15" s="600"/>
      <c r="M15" s="426"/>
      <c r="N15" s="426"/>
      <c r="O15" s="426"/>
      <c r="P15" s="426"/>
      <c r="Q15" s="426"/>
      <c r="R15" s="426"/>
      <c r="S15" s="426"/>
      <c r="T15" s="426"/>
      <c r="U15" s="38"/>
      <c r="V15" s="38"/>
    </row>
    <row r="16" spans="1:22" ht="22.5" customHeight="1" thickBot="1" x14ac:dyDescent="0.3">
      <c r="A16" s="413" t="s">
        <v>357</v>
      </c>
      <c r="B16" s="414" t="s">
        <v>700</v>
      </c>
      <c r="C16" s="393">
        <f t="shared" si="1"/>
        <v>0</v>
      </c>
      <c r="D16" s="394">
        <f t="shared" si="2"/>
        <v>0</v>
      </c>
      <c r="E16" s="394">
        <f t="shared" si="3"/>
        <v>0</v>
      </c>
      <c r="F16" s="378">
        <f t="shared" si="4"/>
        <v>0</v>
      </c>
      <c r="G16" s="390">
        <f t="shared" si="5"/>
        <v>0</v>
      </c>
      <c r="H16" s="394">
        <f t="shared" si="6"/>
        <v>0</v>
      </c>
      <c r="I16" s="394">
        <f t="shared" si="7"/>
        <v>0</v>
      </c>
      <c r="J16" s="378">
        <f t="shared" si="8"/>
        <v>0</v>
      </c>
      <c r="K16" s="600"/>
      <c r="L16" s="600"/>
      <c r="M16" s="426"/>
      <c r="N16" s="426"/>
      <c r="O16" s="426"/>
      <c r="P16" s="426"/>
      <c r="Q16" s="426"/>
      <c r="R16" s="426"/>
      <c r="S16" s="426"/>
      <c r="T16" s="426"/>
      <c r="U16" s="38"/>
      <c r="V16" s="38"/>
    </row>
    <row r="17" spans="1:22" ht="19.5" customHeight="1" thickBot="1" x14ac:dyDescent="0.3">
      <c r="A17" s="417" t="s">
        <v>359</v>
      </c>
      <c r="B17" s="637" t="s">
        <v>130</v>
      </c>
      <c r="C17" s="380">
        <f t="shared" ref="C17:J17" si="9">C6+C7+C8+C9+C16</f>
        <v>6951249.6699999999</v>
      </c>
      <c r="D17" s="381">
        <f t="shared" si="9"/>
        <v>0</v>
      </c>
      <c r="E17" s="381">
        <f t="shared" si="9"/>
        <v>0</v>
      </c>
      <c r="F17" s="382">
        <f t="shared" si="9"/>
        <v>6951249.6699999999</v>
      </c>
      <c r="G17" s="383">
        <f t="shared" si="9"/>
        <v>290858.31</v>
      </c>
      <c r="H17" s="381">
        <f t="shared" si="9"/>
        <v>0</v>
      </c>
      <c r="I17" s="381">
        <f t="shared" si="9"/>
        <v>0</v>
      </c>
      <c r="J17" s="382">
        <f t="shared" si="9"/>
        <v>290858.31</v>
      </c>
      <c r="K17" s="600"/>
      <c r="L17" s="600"/>
      <c r="M17" s="426"/>
      <c r="N17" s="426"/>
      <c r="O17" s="426"/>
      <c r="P17" s="426"/>
      <c r="Q17" s="426"/>
      <c r="R17" s="426"/>
      <c r="S17" s="426"/>
      <c r="T17" s="426"/>
      <c r="U17" s="38"/>
      <c r="V17" s="38"/>
    </row>
    <row r="18" spans="1:22" x14ac:dyDescent="0.25">
      <c r="A18" s="426"/>
      <c r="B18" s="426"/>
      <c r="C18" s="426"/>
      <c r="D18" s="426"/>
      <c r="E18" s="426"/>
      <c r="F18" s="426"/>
      <c r="G18" s="426"/>
      <c r="H18" s="426"/>
      <c r="I18" s="426"/>
      <c r="J18" s="426"/>
      <c r="K18" s="426"/>
      <c r="L18" s="426"/>
      <c r="M18" s="426"/>
      <c r="N18" s="426"/>
      <c r="O18" s="426"/>
      <c r="P18" s="426"/>
      <c r="Q18" s="426"/>
      <c r="R18" s="426"/>
      <c r="S18" s="426"/>
      <c r="T18" s="426"/>
      <c r="U18" s="38"/>
      <c r="V18" s="38"/>
    </row>
    <row r="19" spans="1:22" ht="0.75" customHeight="1" thickBot="1" x14ac:dyDescent="0.3">
      <c r="A19" s="426"/>
      <c r="B19" s="1458"/>
      <c r="C19" s="1303"/>
      <c r="D19" s="1303"/>
      <c r="E19" s="1303"/>
      <c r="F19" s="426"/>
      <c r="G19" s="426"/>
      <c r="H19" s="426"/>
      <c r="I19" s="426"/>
      <c r="J19" s="489"/>
      <c r="K19" s="489"/>
      <c r="L19" s="489"/>
      <c r="M19" s="426"/>
      <c r="N19" s="426"/>
      <c r="O19" s="426"/>
      <c r="P19" s="426"/>
      <c r="Q19" s="426"/>
      <c r="R19" s="426"/>
      <c r="S19" s="426"/>
      <c r="T19" s="426"/>
      <c r="U19" s="38"/>
      <c r="V19" s="38"/>
    </row>
    <row r="20" spans="1:22" ht="15" customHeight="1" thickBot="1" x14ac:dyDescent="0.3">
      <c r="A20" s="1457" t="s">
        <v>26</v>
      </c>
      <c r="B20" s="1432" t="s">
        <v>27</v>
      </c>
      <c r="C20" s="1391" t="s">
        <v>442</v>
      </c>
      <c r="D20" s="1461" t="s">
        <v>443</v>
      </c>
      <c r="E20" s="1335" t="s">
        <v>470</v>
      </c>
      <c r="F20" s="1315"/>
      <c r="G20" s="1315"/>
      <c r="H20" s="1315"/>
      <c r="I20" s="1315"/>
      <c r="J20" s="1315"/>
      <c r="K20" s="1315"/>
      <c r="L20" s="1315"/>
      <c r="M20" s="1316"/>
      <c r="N20" s="1462" t="s">
        <v>471</v>
      </c>
      <c r="O20" s="1315"/>
      <c r="P20" s="1315"/>
      <c r="Q20" s="1315"/>
      <c r="R20" s="1315"/>
      <c r="S20" s="1315"/>
      <c r="T20" s="1401" t="s">
        <v>29</v>
      </c>
      <c r="U20" s="38"/>
      <c r="V20" s="38"/>
    </row>
    <row r="21" spans="1:22" ht="69" customHeight="1" thickBot="1" x14ac:dyDescent="0.3">
      <c r="A21" s="1250"/>
      <c r="B21" s="1254"/>
      <c r="C21" s="1392"/>
      <c r="D21" s="1250"/>
      <c r="E21" s="787" t="s">
        <v>568</v>
      </c>
      <c r="F21" s="788" t="s">
        <v>569</v>
      </c>
      <c r="G21" s="789" t="s">
        <v>570</v>
      </c>
      <c r="H21" s="789" t="s">
        <v>475</v>
      </c>
      <c r="I21" s="789" t="s">
        <v>144</v>
      </c>
      <c r="J21" s="789" t="s">
        <v>477</v>
      </c>
      <c r="K21" s="789" t="s">
        <v>701</v>
      </c>
      <c r="L21" s="789" t="s">
        <v>702</v>
      </c>
      <c r="M21" s="790" t="s">
        <v>573</v>
      </c>
      <c r="N21" s="791" t="s">
        <v>574</v>
      </c>
      <c r="O21" s="789" t="s">
        <v>475</v>
      </c>
      <c r="P21" s="789" t="s">
        <v>177</v>
      </c>
      <c r="Q21" s="789" t="s">
        <v>484</v>
      </c>
      <c r="R21" s="789" t="s">
        <v>703</v>
      </c>
      <c r="S21" s="790" t="s">
        <v>577</v>
      </c>
      <c r="T21" s="1254"/>
      <c r="U21" s="38"/>
      <c r="V21" s="55"/>
    </row>
    <row r="22" spans="1:22" ht="21" customHeight="1" x14ac:dyDescent="0.25">
      <c r="A22" s="409" t="s">
        <v>156</v>
      </c>
      <c r="B22" s="649" t="s">
        <v>690</v>
      </c>
      <c r="C22" s="390">
        <v>0</v>
      </c>
      <c r="D22" s="618">
        <v>0</v>
      </c>
      <c r="E22" s="387">
        <v>0</v>
      </c>
      <c r="F22" s="388">
        <v>0</v>
      </c>
      <c r="G22" s="388">
        <v>0</v>
      </c>
      <c r="H22" s="388">
        <v>0</v>
      </c>
      <c r="I22" s="388">
        <v>0</v>
      </c>
      <c r="J22" s="388">
        <v>0</v>
      </c>
      <c r="K22" s="388">
        <v>0</v>
      </c>
      <c r="L22" s="388">
        <v>0</v>
      </c>
      <c r="M22" s="389">
        <v>0</v>
      </c>
      <c r="N22" s="390">
        <v>0</v>
      </c>
      <c r="O22" s="388">
        <v>0</v>
      </c>
      <c r="P22" s="388">
        <v>0</v>
      </c>
      <c r="Q22" s="388">
        <v>0</v>
      </c>
      <c r="R22" s="388">
        <v>0</v>
      </c>
      <c r="S22" s="388">
        <v>0</v>
      </c>
      <c r="T22" s="373">
        <f>D22+E22+F22+G22+H22+I22+J22+K22+L22+M22-N22-O22-P22-Q22-R22-S22</f>
        <v>0</v>
      </c>
      <c r="U22" s="38"/>
      <c r="V22" s="38"/>
    </row>
    <row r="23" spans="1:22" ht="18" customHeight="1" x14ac:dyDescent="0.25">
      <c r="A23" s="409" t="s">
        <v>182</v>
      </c>
      <c r="B23" s="410" t="s">
        <v>691</v>
      </c>
      <c r="C23" s="374">
        <v>0</v>
      </c>
      <c r="D23" s="620">
        <v>0</v>
      </c>
      <c r="E23" s="371">
        <v>0</v>
      </c>
      <c r="F23" s="372">
        <v>0</v>
      </c>
      <c r="G23" s="372">
        <v>0</v>
      </c>
      <c r="H23" s="372">
        <v>0</v>
      </c>
      <c r="I23" s="372">
        <v>0</v>
      </c>
      <c r="J23" s="372">
        <v>0</v>
      </c>
      <c r="K23" s="372">
        <v>0</v>
      </c>
      <c r="L23" s="372">
        <v>0</v>
      </c>
      <c r="M23" s="373">
        <v>0</v>
      </c>
      <c r="N23" s="374">
        <v>0</v>
      </c>
      <c r="O23" s="372">
        <v>0</v>
      </c>
      <c r="P23" s="372">
        <v>0</v>
      </c>
      <c r="Q23" s="372">
        <v>0</v>
      </c>
      <c r="R23" s="372">
        <v>0</v>
      </c>
      <c r="S23" s="372">
        <v>0</v>
      </c>
      <c r="T23" s="373">
        <f>D23+E23+F23+G23+H23+I23+J23+K23+L23+M23-N23-O23-P23-Q23-R23-S23</f>
        <v>0</v>
      </c>
      <c r="U23" s="38"/>
      <c r="V23" s="38"/>
    </row>
    <row r="24" spans="1:22" ht="18.75" customHeight="1" thickBot="1" x14ac:dyDescent="0.3">
      <c r="A24" s="413" t="s">
        <v>234</v>
      </c>
      <c r="B24" s="414" t="s">
        <v>692</v>
      </c>
      <c r="C24" s="395">
        <v>0</v>
      </c>
      <c r="D24" s="622">
        <v>0</v>
      </c>
      <c r="E24" s="393">
        <v>0</v>
      </c>
      <c r="F24" s="394">
        <v>0</v>
      </c>
      <c r="G24" s="394">
        <v>0</v>
      </c>
      <c r="H24" s="394">
        <v>0</v>
      </c>
      <c r="I24" s="394">
        <v>0</v>
      </c>
      <c r="J24" s="394">
        <v>0</v>
      </c>
      <c r="K24" s="394">
        <v>0</v>
      </c>
      <c r="L24" s="394">
        <v>0</v>
      </c>
      <c r="M24" s="378">
        <v>0</v>
      </c>
      <c r="N24" s="395">
        <v>0</v>
      </c>
      <c r="O24" s="394">
        <v>0</v>
      </c>
      <c r="P24" s="394">
        <v>0</v>
      </c>
      <c r="Q24" s="394">
        <v>0</v>
      </c>
      <c r="R24" s="394">
        <v>0</v>
      </c>
      <c r="S24" s="394">
        <v>0</v>
      </c>
      <c r="T24" s="378">
        <f>D24+E24+F24+G24+H24+I24+J24+K24+L24+M24-N24-O24-P24-Q24-R24-S24</f>
        <v>0</v>
      </c>
      <c r="U24" s="38"/>
      <c r="V24" s="38"/>
    </row>
    <row r="25" spans="1:22" ht="24.95" customHeight="1" thickBot="1" x14ac:dyDescent="0.3">
      <c r="A25" s="417" t="s">
        <v>256</v>
      </c>
      <c r="B25" s="637" t="s">
        <v>693</v>
      </c>
      <c r="C25" s="383">
        <f t="shared" ref="C25:T25" si="10">SUM(C26+C27+C28+C29+C30+C31)</f>
        <v>290858.31</v>
      </c>
      <c r="D25" s="792">
        <f t="shared" si="10"/>
        <v>290858.31</v>
      </c>
      <c r="E25" s="380">
        <f t="shared" si="10"/>
        <v>0</v>
      </c>
      <c r="F25" s="381">
        <f t="shared" si="10"/>
        <v>13732631.699999999</v>
      </c>
      <c r="G25" s="381">
        <f t="shared" si="10"/>
        <v>0</v>
      </c>
      <c r="H25" s="381">
        <f t="shared" si="10"/>
        <v>0</v>
      </c>
      <c r="I25" s="381">
        <f t="shared" si="10"/>
        <v>0</v>
      </c>
      <c r="J25" s="381">
        <f t="shared" si="10"/>
        <v>0</v>
      </c>
      <c r="K25" s="381">
        <f t="shared" si="10"/>
        <v>0</v>
      </c>
      <c r="L25" s="381">
        <f t="shared" si="10"/>
        <v>0</v>
      </c>
      <c r="M25" s="382">
        <f t="shared" si="10"/>
        <v>0</v>
      </c>
      <c r="N25" s="383">
        <f t="shared" si="10"/>
        <v>0</v>
      </c>
      <c r="O25" s="381">
        <f t="shared" si="10"/>
        <v>0</v>
      </c>
      <c r="P25" s="381">
        <f t="shared" si="10"/>
        <v>0</v>
      </c>
      <c r="Q25" s="381">
        <f t="shared" si="10"/>
        <v>0</v>
      </c>
      <c r="R25" s="381">
        <f t="shared" si="10"/>
        <v>0</v>
      </c>
      <c r="S25" s="381">
        <f t="shared" si="10"/>
        <v>7072240.3399999999</v>
      </c>
      <c r="T25" s="382">
        <f t="shared" si="10"/>
        <v>6951249.6699999999</v>
      </c>
      <c r="U25" s="38"/>
      <c r="V25" s="38"/>
    </row>
    <row r="26" spans="1:22" ht="24.95" customHeight="1" x14ac:dyDescent="0.25">
      <c r="A26" s="406" t="s">
        <v>275</v>
      </c>
      <c r="B26" s="784" t="s">
        <v>694</v>
      </c>
      <c r="C26" s="390">
        <v>290858.31</v>
      </c>
      <c r="D26" s="618">
        <v>290858.31</v>
      </c>
      <c r="E26" s="387">
        <v>0</v>
      </c>
      <c r="F26" s="388">
        <v>13732631.699999999</v>
      </c>
      <c r="G26" s="388">
        <v>0</v>
      </c>
      <c r="H26" s="388">
        <v>0</v>
      </c>
      <c r="I26" s="388">
        <v>0</v>
      </c>
      <c r="J26" s="388">
        <v>0</v>
      </c>
      <c r="K26" s="388">
        <v>0</v>
      </c>
      <c r="L26" s="388">
        <v>0</v>
      </c>
      <c r="M26" s="373">
        <v>0</v>
      </c>
      <c r="N26" s="390">
        <v>0</v>
      </c>
      <c r="O26" s="388">
        <v>0</v>
      </c>
      <c r="P26" s="388">
        <v>0</v>
      </c>
      <c r="Q26" s="388">
        <v>0</v>
      </c>
      <c r="R26" s="388">
        <v>0</v>
      </c>
      <c r="S26" s="388">
        <v>7072240.3399999999</v>
      </c>
      <c r="T26" s="389">
        <f t="shared" ref="T26:T32" si="11">D26+E26+F26+G26+H26+I26+J26+K26+L26+M26-N26-O26-P26-Q26-R26-S26</f>
        <v>6951249.6699999999</v>
      </c>
      <c r="U26" s="38"/>
      <c r="V26" s="38"/>
    </row>
    <row r="27" spans="1:22" ht="33.75" customHeight="1" x14ac:dyDescent="0.25">
      <c r="A27" s="409" t="s">
        <v>347</v>
      </c>
      <c r="B27" s="785" t="s">
        <v>695</v>
      </c>
      <c r="C27" s="374">
        <v>0</v>
      </c>
      <c r="D27" s="620">
        <v>0</v>
      </c>
      <c r="E27" s="371">
        <v>0</v>
      </c>
      <c r="F27" s="372">
        <v>0</v>
      </c>
      <c r="G27" s="372">
        <v>0</v>
      </c>
      <c r="H27" s="372">
        <v>0</v>
      </c>
      <c r="I27" s="372">
        <v>0</v>
      </c>
      <c r="J27" s="372">
        <v>0</v>
      </c>
      <c r="K27" s="372">
        <v>0</v>
      </c>
      <c r="L27" s="372">
        <v>0</v>
      </c>
      <c r="M27" s="388">
        <v>0</v>
      </c>
      <c r="N27" s="388">
        <v>0</v>
      </c>
      <c r="O27" s="388">
        <v>0</v>
      </c>
      <c r="P27" s="388">
        <v>0</v>
      </c>
      <c r="Q27" s="388">
        <v>0</v>
      </c>
      <c r="R27" s="388">
        <v>0</v>
      </c>
      <c r="S27" s="388">
        <v>0</v>
      </c>
      <c r="T27" s="373">
        <f t="shared" si="11"/>
        <v>0</v>
      </c>
      <c r="U27" s="38"/>
      <c r="V27" s="38"/>
    </row>
    <row r="28" spans="1:22" ht="28.5" customHeight="1" x14ac:dyDescent="0.25">
      <c r="A28" s="409" t="s">
        <v>349</v>
      </c>
      <c r="B28" s="785" t="s">
        <v>696</v>
      </c>
      <c r="C28" s="374">
        <v>0</v>
      </c>
      <c r="D28" s="620">
        <v>0</v>
      </c>
      <c r="E28" s="388">
        <v>0</v>
      </c>
      <c r="F28" s="388">
        <v>0</v>
      </c>
      <c r="G28" s="388">
        <v>0</v>
      </c>
      <c r="H28" s="388">
        <v>0</v>
      </c>
      <c r="I28" s="388">
        <v>0</v>
      </c>
      <c r="J28" s="388">
        <v>0</v>
      </c>
      <c r="K28" s="388">
        <v>0</v>
      </c>
      <c r="L28" s="388">
        <v>0</v>
      </c>
      <c r="M28" s="388">
        <v>0</v>
      </c>
      <c r="N28" s="388">
        <v>0</v>
      </c>
      <c r="O28" s="388">
        <v>0</v>
      </c>
      <c r="P28" s="388">
        <v>0</v>
      </c>
      <c r="Q28" s="388">
        <v>0</v>
      </c>
      <c r="R28" s="388">
        <v>0</v>
      </c>
      <c r="S28" s="388">
        <v>0</v>
      </c>
      <c r="T28" s="373">
        <f t="shared" si="11"/>
        <v>0</v>
      </c>
      <c r="U28" s="38"/>
      <c r="V28" s="38"/>
    </row>
    <row r="29" spans="1:22" ht="22.5" customHeight="1" x14ac:dyDescent="0.25">
      <c r="A29" s="409" t="s">
        <v>351</v>
      </c>
      <c r="B29" s="785" t="s">
        <v>697</v>
      </c>
      <c r="C29" s="374">
        <v>0</v>
      </c>
      <c r="D29" s="388">
        <v>0</v>
      </c>
      <c r="E29" s="388">
        <v>0</v>
      </c>
      <c r="F29" s="388">
        <v>0</v>
      </c>
      <c r="G29" s="388">
        <v>0</v>
      </c>
      <c r="H29" s="388">
        <v>0</v>
      </c>
      <c r="I29" s="388">
        <v>0</v>
      </c>
      <c r="J29" s="388">
        <v>0</v>
      </c>
      <c r="K29" s="388">
        <v>0</v>
      </c>
      <c r="L29" s="388">
        <v>0</v>
      </c>
      <c r="M29" s="388">
        <v>0</v>
      </c>
      <c r="N29" s="388">
        <v>0</v>
      </c>
      <c r="O29" s="388">
        <v>0</v>
      </c>
      <c r="P29" s="388">
        <v>0</v>
      </c>
      <c r="Q29" s="388">
        <v>0</v>
      </c>
      <c r="R29" s="388">
        <v>0</v>
      </c>
      <c r="S29" s="388">
        <v>0</v>
      </c>
      <c r="T29" s="373">
        <f t="shared" si="11"/>
        <v>0</v>
      </c>
      <c r="U29" s="38"/>
      <c r="V29" s="38"/>
    </row>
    <row r="30" spans="1:22" ht="18.75" customHeight="1" x14ac:dyDescent="0.25">
      <c r="A30" s="409" t="s">
        <v>353</v>
      </c>
      <c r="B30" s="785" t="s">
        <v>698</v>
      </c>
      <c r="C30" s="388">
        <v>0</v>
      </c>
      <c r="D30" s="388">
        <v>0</v>
      </c>
      <c r="E30" s="388">
        <v>0</v>
      </c>
      <c r="F30" s="388">
        <v>0</v>
      </c>
      <c r="G30" s="388">
        <v>0</v>
      </c>
      <c r="H30" s="388">
        <v>0</v>
      </c>
      <c r="I30" s="388">
        <v>0</v>
      </c>
      <c r="J30" s="388">
        <v>0</v>
      </c>
      <c r="K30" s="388">
        <v>0</v>
      </c>
      <c r="L30" s="388">
        <v>0</v>
      </c>
      <c r="M30" s="388">
        <v>0</v>
      </c>
      <c r="N30" s="388">
        <v>0</v>
      </c>
      <c r="O30" s="388">
        <v>0</v>
      </c>
      <c r="P30" s="388">
        <v>0</v>
      </c>
      <c r="Q30" s="388">
        <v>0</v>
      </c>
      <c r="R30" s="388">
        <v>0</v>
      </c>
      <c r="S30" s="388">
        <v>0</v>
      </c>
      <c r="T30" s="373">
        <f t="shared" si="11"/>
        <v>0</v>
      </c>
      <c r="U30" s="38"/>
      <c r="V30" s="38"/>
    </row>
    <row r="31" spans="1:22" ht="17.25" customHeight="1" x14ac:dyDescent="0.25">
      <c r="A31" s="409" t="s">
        <v>355</v>
      </c>
      <c r="B31" s="785" t="s">
        <v>699</v>
      </c>
      <c r="C31" s="388">
        <v>0</v>
      </c>
      <c r="D31" s="388">
        <v>0</v>
      </c>
      <c r="E31" s="388">
        <v>0</v>
      </c>
      <c r="F31" s="388">
        <v>0</v>
      </c>
      <c r="G31" s="388">
        <v>0</v>
      </c>
      <c r="H31" s="388">
        <v>0</v>
      </c>
      <c r="I31" s="388">
        <v>0</v>
      </c>
      <c r="J31" s="388">
        <v>0</v>
      </c>
      <c r="K31" s="388">
        <v>0</v>
      </c>
      <c r="L31" s="388">
        <v>0</v>
      </c>
      <c r="M31" s="388">
        <v>0</v>
      </c>
      <c r="N31" s="388">
        <v>0</v>
      </c>
      <c r="O31" s="388">
        <v>0</v>
      </c>
      <c r="P31" s="388">
        <v>0</v>
      </c>
      <c r="Q31" s="388">
        <v>0</v>
      </c>
      <c r="R31" s="388">
        <v>0</v>
      </c>
      <c r="S31" s="388">
        <v>0</v>
      </c>
      <c r="T31" s="373">
        <f t="shared" si="11"/>
        <v>0</v>
      </c>
      <c r="U31" s="38"/>
      <c r="V31" s="38"/>
    </row>
    <row r="32" spans="1:22" ht="30.75" customHeight="1" thickBot="1" x14ac:dyDescent="0.3">
      <c r="A32" s="409" t="s">
        <v>357</v>
      </c>
      <c r="B32" s="414" t="s">
        <v>700</v>
      </c>
      <c r="C32" s="388">
        <v>0</v>
      </c>
      <c r="D32" s="388">
        <v>0</v>
      </c>
      <c r="E32" s="388">
        <v>0</v>
      </c>
      <c r="F32" s="388">
        <v>0</v>
      </c>
      <c r="G32" s="388">
        <v>0</v>
      </c>
      <c r="H32" s="388">
        <v>0</v>
      </c>
      <c r="I32" s="388">
        <v>0</v>
      </c>
      <c r="J32" s="388">
        <v>0</v>
      </c>
      <c r="K32" s="388">
        <v>0</v>
      </c>
      <c r="L32" s="388">
        <v>0</v>
      </c>
      <c r="M32" s="388">
        <v>0</v>
      </c>
      <c r="N32" s="388">
        <v>0</v>
      </c>
      <c r="O32" s="388">
        <v>0</v>
      </c>
      <c r="P32" s="388">
        <v>0</v>
      </c>
      <c r="Q32" s="388">
        <v>0</v>
      </c>
      <c r="R32" s="388">
        <v>0</v>
      </c>
      <c r="S32" s="388">
        <v>0</v>
      </c>
      <c r="T32" s="378">
        <f t="shared" si="11"/>
        <v>0</v>
      </c>
      <c r="U32" s="38"/>
      <c r="V32" s="38"/>
    </row>
    <row r="33" spans="1:22" ht="15" customHeight="1" thickBot="1" x14ac:dyDescent="0.3">
      <c r="A33" s="793" t="s">
        <v>359</v>
      </c>
      <c r="B33" s="418" t="s">
        <v>130</v>
      </c>
      <c r="C33" s="383">
        <f t="shared" ref="C33:T33" si="12">C22+C23+C24+C25+C32</f>
        <v>290858.31</v>
      </c>
      <c r="D33" s="792">
        <f t="shared" si="12"/>
        <v>290858.31</v>
      </c>
      <c r="E33" s="380">
        <f t="shared" si="12"/>
        <v>0</v>
      </c>
      <c r="F33" s="381">
        <f t="shared" si="12"/>
        <v>13732631.699999999</v>
      </c>
      <c r="G33" s="381">
        <f t="shared" si="12"/>
        <v>0</v>
      </c>
      <c r="H33" s="381">
        <f t="shared" si="12"/>
        <v>0</v>
      </c>
      <c r="I33" s="381">
        <f t="shared" si="12"/>
        <v>0</v>
      </c>
      <c r="J33" s="381">
        <f t="shared" si="12"/>
        <v>0</v>
      </c>
      <c r="K33" s="381">
        <f t="shared" si="12"/>
        <v>0</v>
      </c>
      <c r="L33" s="381">
        <f t="shared" si="12"/>
        <v>0</v>
      </c>
      <c r="M33" s="382">
        <f t="shared" si="12"/>
        <v>0</v>
      </c>
      <c r="N33" s="383">
        <f t="shared" si="12"/>
        <v>0</v>
      </c>
      <c r="O33" s="381">
        <f t="shared" si="12"/>
        <v>0</v>
      </c>
      <c r="P33" s="381">
        <f t="shared" si="12"/>
        <v>0</v>
      </c>
      <c r="Q33" s="381">
        <f t="shared" si="12"/>
        <v>0</v>
      </c>
      <c r="R33" s="381">
        <f t="shared" si="12"/>
        <v>0</v>
      </c>
      <c r="S33" s="381">
        <f t="shared" si="12"/>
        <v>7072240.3399999999</v>
      </c>
      <c r="T33" s="382">
        <f t="shared" si="12"/>
        <v>6951249.6699999999</v>
      </c>
      <c r="U33" s="38"/>
      <c r="V33" s="38"/>
    </row>
    <row r="34" spans="1:22" x14ac:dyDescent="0.25">
      <c r="A34" s="426"/>
      <c r="B34" s="1349"/>
      <c r="C34" s="1303"/>
      <c r="D34" s="426"/>
      <c r="E34" s="426"/>
      <c r="F34" s="426"/>
      <c r="G34" s="426"/>
      <c r="H34" s="426"/>
      <c r="I34" s="426"/>
      <c r="J34" s="489"/>
      <c r="K34" s="489"/>
      <c r="L34" s="489"/>
      <c r="M34" s="426"/>
      <c r="N34" s="426"/>
      <c r="O34" s="426"/>
      <c r="P34" s="426"/>
      <c r="Q34" s="426"/>
      <c r="R34" s="426"/>
      <c r="S34" s="426"/>
      <c r="T34" s="426"/>
      <c r="U34" s="38"/>
      <c r="V34" s="38"/>
    </row>
    <row r="35" spans="1:22" x14ac:dyDescent="0.25">
      <c r="A35" s="426"/>
      <c r="B35" s="1352" t="s">
        <v>578</v>
      </c>
      <c r="C35" s="1303"/>
      <c r="D35" s="426"/>
      <c r="E35" s="426"/>
      <c r="F35" s="426"/>
      <c r="G35" s="426"/>
      <c r="H35" s="426"/>
      <c r="I35" s="426"/>
      <c r="J35" s="489"/>
      <c r="K35" s="489"/>
      <c r="L35" s="489"/>
      <c r="M35" s="426"/>
      <c r="N35" s="426"/>
      <c r="O35" s="426"/>
      <c r="P35" s="426"/>
      <c r="Q35" s="426"/>
      <c r="R35" s="426"/>
      <c r="S35" s="426"/>
      <c r="T35" s="426"/>
      <c r="U35" s="38"/>
      <c r="V35" s="38"/>
    </row>
    <row r="36" spans="1:22" ht="45" customHeight="1" x14ac:dyDescent="0.25">
      <c r="A36" s="426"/>
      <c r="B36" s="1328" t="s">
        <v>704</v>
      </c>
      <c r="C36" s="1303"/>
      <c r="D36" s="1303"/>
      <c r="E36" s="1303"/>
      <c r="F36" s="1303"/>
      <c r="G36" s="1303"/>
      <c r="H36" s="426"/>
      <c r="I36" s="426"/>
      <c r="J36" s="489"/>
      <c r="K36" s="489"/>
      <c r="L36" s="489"/>
      <c r="M36" s="426"/>
      <c r="N36" s="426"/>
      <c r="O36" s="426"/>
      <c r="P36" s="426"/>
      <c r="Q36" s="426"/>
      <c r="R36" s="426"/>
      <c r="S36" s="426"/>
      <c r="T36" s="426"/>
      <c r="U36" s="38"/>
      <c r="V36" s="38"/>
    </row>
    <row r="37" spans="1:22" ht="25.35" customHeight="1" x14ac:dyDescent="0.25">
      <c r="A37" s="426"/>
      <c r="B37" s="1328" t="s">
        <v>580</v>
      </c>
      <c r="C37" s="1303"/>
      <c r="D37" s="1303"/>
      <c r="E37" s="1303"/>
      <c r="F37" s="1303"/>
      <c r="G37" s="1303"/>
      <c r="H37" s="426"/>
      <c r="I37" s="426"/>
      <c r="J37" s="489"/>
      <c r="K37" s="489"/>
      <c r="L37" s="489"/>
      <c r="M37" s="426"/>
      <c r="N37" s="426"/>
      <c r="O37" s="426"/>
      <c r="P37" s="426"/>
      <c r="Q37" s="426"/>
      <c r="R37" s="426"/>
      <c r="S37" s="426"/>
      <c r="T37" s="426"/>
      <c r="U37" s="38"/>
      <c r="V37" s="38"/>
    </row>
    <row r="38" spans="1:22" ht="36" customHeight="1" thickBot="1" x14ac:dyDescent="0.3">
      <c r="A38" s="426"/>
      <c r="B38" s="422"/>
      <c r="C38" s="422"/>
      <c r="D38" s="422"/>
      <c r="E38" s="422"/>
      <c r="F38" s="422"/>
      <c r="G38" s="422"/>
      <c r="H38" s="426"/>
      <c r="I38" s="426"/>
      <c r="J38" s="489"/>
      <c r="K38" s="489"/>
      <c r="L38" s="489"/>
      <c r="M38" s="426"/>
      <c r="N38" s="426"/>
      <c r="O38" s="426"/>
      <c r="P38" s="426"/>
      <c r="Q38" s="426"/>
      <c r="R38" s="426"/>
      <c r="S38" s="426"/>
      <c r="T38" s="426"/>
      <c r="U38" s="38"/>
      <c r="V38" s="38"/>
    </row>
    <row r="39" spans="1:22" ht="26.25" customHeight="1" thickBot="1" x14ac:dyDescent="0.3">
      <c r="A39" s="1457" t="s">
        <v>26</v>
      </c>
      <c r="B39" s="1432" t="s">
        <v>27</v>
      </c>
      <c r="C39" s="1311" t="s">
        <v>705</v>
      </c>
      <c r="D39" s="1315"/>
      <c r="E39" s="1315"/>
      <c r="F39" s="1315"/>
      <c r="G39" s="1315"/>
      <c r="H39" s="1315"/>
      <c r="I39" s="1316"/>
      <c r="J39" s="1379" t="s">
        <v>706</v>
      </c>
      <c r="K39" s="1315"/>
      <c r="L39" s="1315"/>
      <c r="M39" s="1315"/>
      <c r="N39" s="1315"/>
      <c r="O39" s="1315"/>
      <c r="P39" s="1315"/>
      <c r="Q39" s="1316"/>
      <c r="R39" s="689"/>
      <c r="S39" s="426"/>
      <c r="T39" s="426"/>
      <c r="U39" s="38"/>
      <c r="V39" s="38"/>
    </row>
    <row r="40" spans="1:22" ht="87.75" customHeight="1" thickBot="1" x14ac:dyDescent="0.3">
      <c r="A40" s="1250"/>
      <c r="B40" s="1254"/>
      <c r="C40" s="537" t="s">
        <v>707</v>
      </c>
      <c r="D40" s="537" t="s">
        <v>443</v>
      </c>
      <c r="E40" s="537" t="s">
        <v>708</v>
      </c>
      <c r="F40" s="537" t="s">
        <v>584</v>
      </c>
      <c r="G40" s="537" t="s">
        <v>585</v>
      </c>
      <c r="H40" s="537" t="s">
        <v>450</v>
      </c>
      <c r="I40" s="606" t="s">
        <v>29</v>
      </c>
      <c r="J40" s="795" t="s">
        <v>442</v>
      </c>
      <c r="K40" s="537" t="s">
        <v>443</v>
      </c>
      <c r="L40" s="537" t="s">
        <v>709</v>
      </c>
      <c r="M40" s="537" t="s">
        <v>587</v>
      </c>
      <c r="N40" s="537" t="s">
        <v>588</v>
      </c>
      <c r="O40" s="537" t="s">
        <v>584</v>
      </c>
      <c r="P40" s="537" t="s">
        <v>450</v>
      </c>
      <c r="Q40" s="606" t="s">
        <v>29</v>
      </c>
      <c r="R40" s="796"/>
      <c r="S40" s="426"/>
      <c r="T40" s="426"/>
      <c r="U40" s="38"/>
      <c r="V40" s="38"/>
    </row>
    <row r="41" spans="1:22" ht="35.1" customHeight="1" x14ac:dyDescent="0.25">
      <c r="A41" s="406" t="s">
        <v>156</v>
      </c>
      <c r="B41" s="649" t="s">
        <v>690</v>
      </c>
      <c r="C41" s="388">
        <v>0</v>
      </c>
      <c r="D41" s="388">
        <v>0</v>
      </c>
      <c r="E41" s="388">
        <v>0</v>
      </c>
      <c r="F41" s="388">
        <v>0</v>
      </c>
      <c r="G41" s="388">
        <v>0</v>
      </c>
      <c r="H41" s="388">
        <v>0</v>
      </c>
      <c r="I41" s="389">
        <f>D41+E41-F41+G41+H41</f>
        <v>0</v>
      </c>
      <c r="J41" s="388">
        <v>0</v>
      </c>
      <c r="K41" s="388">
        <v>0</v>
      </c>
      <c r="L41" s="388">
        <v>0</v>
      </c>
      <c r="M41" s="388">
        <v>0</v>
      </c>
      <c r="N41" s="388">
        <v>0</v>
      </c>
      <c r="O41" s="388">
        <v>0</v>
      </c>
      <c r="P41" s="388">
        <v>0</v>
      </c>
      <c r="Q41" s="389">
        <f>K41+L41-M41+N41-O41+P41</f>
        <v>0</v>
      </c>
      <c r="R41" s="426"/>
      <c r="S41" s="426"/>
      <c r="T41" s="426"/>
      <c r="U41" s="38"/>
      <c r="V41" s="38"/>
    </row>
    <row r="42" spans="1:22" ht="35.1" customHeight="1" x14ac:dyDescent="0.25">
      <c r="A42" s="409" t="s">
        <v>182</v>
      </c>
      <c r="B42" s="410" t="s">
        <v>691</v>
      </c>
      <c r="C42" s="388">
        <v>0</v>
      </c>
      <c r="D42" s="388">
        <v>0</v>
      </c>
      <c r="E42" s="388">
        <v>0</v>
      </c>
      <c r="F42" s="388">
        <v>0</v>
      </c>
      <c r="G42" s="388">
        <v>0</v>
      </c>
      <c r="H42" s="388">
        <v>0</v>
      </c>
      <c r="I42" s="373">
        <f>D42+E42-F42+G42+H42</f>
        <v>0</v>
      </c>
      <c r="J42" s="388">
        <v>0</v>
      </c>
      <c r="K42" s="388">
        <v>0</v>
      </c>
      <c r="L42" s="388">
        <v>0</v>
      </c>
      <c r="M42" s="388">
        <v>0</v>
      </c>
      <c r="N42" s="388">
        <v>0</v>
      </c>
      <c r="O42" s="388">
        <v>0</v>
      </c>
      <c r="P42" s="388">
        <v>0</v>
      </c>
      <c r="Q42" s="373">
        <f>K42+L42-M42+N42-O42+P42</f>
        <v>0</v>
      </c>
      <c r="R42" s="426"/>
      <c r="S42" s="426"/>
      <c r="T42" s="426"/>
      <c r="U42" s="38"/>
      <c r="V42" s="38"/>
    </row>
    <row r="43" spans="1:22" ht="35.1" customHeight="1" thickBot="1" x14ac:dyDescent="0.3">
      <c r="A43" s="413" t="s">
        <v>234</v>
      </c>
      <c r="B43" s="414" t="s">
        <v>692</v>
      </c>
      <c r="C43" s="388">
        <v>0</v>
      </c>
      <c r="D43" s="388">
        <v>0</v>
      </c>
      <c r="E43" s="388">
        <v>0</v>
      </c>
      <c r="F43" s="388">
        <v>0</v>
      </c>
      <c r="G43" s="388">
        <v>0</v>
      </c>
      <c r="H43" s="388">
        <v>0</v>
      </c>
      <c r="I43" s="378">
        <f>D43+E43-F43+G43+H43</f>
        <v>0</v>
      </c>
      <c r="J43" s="388">
        <v>0</v>
      </c>
      <c r="K43" s="388">
        <v>0</v>
      </c>
      <c r="L43" s="388">
        <v>0</v>
      </c>
      <c r="M43" s="388">
        <v>0</v>
      </c>
      <c r="N43" s="388">
        <v>0</v>
      </c>
      <c r="O43" s="388">
        <v>0</v>
      </c>
      <c r="P43" s="388">
        <v>0</v>
      </c>
      <c r="Q43" s="378">
        <f>K43+L43-M43+N43-O43+P43</f>
        <v>0</v>
      </c>
      <c r="R43" s="426"/>
      <c r="S43" s="426"/>
      <c r="T43" s="426"/>
      <c r="U43" s="38"/>
      <c r="V43" s="38"/>
    </row>
    <row r="44" spans="1:22" ht="35.1" customHeight="1" thickBot="1" x14ac:dyDescent="0.3">
      <c r="A44" s="417" t="s">
        <v>256</v>
      </c>
      <c r="B44" s="637" t="s">
        <v>693</v>
      </c>
      <c r="C44" s="380">
        <f t="shared" ref="C44:Q44" si="13">C45+C46+C47+C48+C49+C50</f>
        <v>0</v>
      </c>
      <c r="D44" s="381">
        <f t="shared" si="13"/>
        <v>0</v>
      </c>
      <c r="E44" s="381">
        <f t="shared" si="13"/>
        <v>0</v>
      </c>
      <c r="F44" s="381">
        <f t="shared" si="13"/>
        <v>0</v>
      </c>
      <c r="G44" s="381">
        <f t="shared" si="13"/>
        <v>0</v>
      </c>
      <c r="H44" s="381">
        <f t="shared" si="13"/>
        <v>0</v>
      </c>
      <c r="I44" s="382">
        <f t="shared" si="13"/>
        <v>0</v>
      </c>
      <c r="J44" s="383">
        <f t="shared" si="13"/>
        <v>0</v>
      </c>
      <c r="K44" s="381">
        <f t="shared" si="13"/>
        <v>0</v>
      </c>
      <c r="L44" s="381">
        <f t="shared" si="13"/>
        <v>0</v>
      </c>
      <c r="M44" s="381">
        <f t="shared" si="13"/>
        <v>0</v>
      </c>
      <c r="N44" s="381">
        <f t="shared" si="13"/>
        <v>0</v>
      </c>
      <c r="O44" s="381">
        <f t="shared" si="13"/>
        <v>0</v>
      </c>
      <c r="P44" s="381">
        <f t="shared" si="13"/>
        <v>0</v>
      </c>
      <c r="Q44" s="382">
        <f t="shared" si="13"/>
        <v>0</v>
      </c>
      <c r="R44" s="426"/>
      <c r="S44" s="426"/>
      <c r="T44" s="426"/>
      <c r="U44" s="38"/>
      <c r="V44" s="38"/>
    </row>
    <row r="45" spans="1:22" ht="35.1" customHeight="1" x14ac:dyDescent="0.25">
      <c r="A45" s="406" t="s">
        <v>275</v>
      </c>
      <c r="B45" s="784" t="s">
        <v>694</v>
      </c>
      <c r="C45" s="388">
        <v>0</v>
      </c>
      <c r="D45" s="388">
        <v>0</v>
      </c>
      <c r="E45" s="388">
        <v>0</v>
      </c>
      <c r="F45" s="388">
        <v>0</v>
      </c>
      <c r="G45" s="388">
        <v>0</v>
      </c>
      <c r="H45" s="388">
        <v>0</v>
      </c>
      <c r="I45" s="389">
        <f t="shared" ref="I45:I51" si="14">D45+E45-F45+G45+H45</f>
        <v>0</v>
      </c>
      <c r="J45" s="388">
        <v>0</v>
      </c>
      <c r="K45" s="388">
        <v>0</v>
      </c>
      <c r="L45" s="388">
        <v>0</v>
      </c>
      <c r="M45" s="388">
        <v>0</v>
      </c>
      <c r="N45" s="388">
        <v>0</v>
      </c>
      <c r="O45" s="388">
        <v>0</v>
      </c>
      <c r="P45" s="388">
        <v>0</v>
      </c>
      <c r="Q45" s="389">
        <f t="shared" ref="Q45:Q51" si="15">K45+L45-M45+N45-O45+P45</f>
        <v>0</v>
      </c>
      <c r="R45" s="426"/>
      <c r="S45" s="426"/>
      <c r="T45" s="426"/>
      <c r="U45" s="38"/>
      <c r="V45" s="38"/>
    </row>
    <row r="46" spans="1:22" ht="35.1" customHeight="1" x14ac:dyDescent="0.25">
      <c r="A46" s="409" t="s">
        <v>347</v>
      </c>
      <c r="B46" s="785" t="s">
        <v>695</v>
      </c>
      <c r="C46" s="388">
        <v>0</v>
      </c>
      <c r="D46" s="388">
        <v>0</v>
      </c>
      <c r="E46" s="388">
        <v>0</v>
      </c>
      <c r="F46" s="388">
        <v>0</v>
      </c>
      <c r="G46" s="388">
        <v>0</v>
      </c>
      <c r="H46" s="388">
        <v>0</v>
      </c>
      <c r="I46" s="373">
        <f t="shared" si="14"/>
        <v>0</v>
      </c>
      <c r="J46" s="388">
        <v>0</v>
      </c>
      <c r="K46" s="388">
        <v>0</v>
      </c>
      <c r="L46" s="388">
        <v>0</v>
      </c>
      <c r="M46" s="388">
        <v>0</v>
      </c>
      <c r="N46" s="388">
        <v>0</v>
      </c>
      <c r="O46" s="388">
        <v>0</v>
      </c>
      <c r="P46" s="388">
        <v>0</v>
      </c>
      <c r="Q46" s="373">
        <f t="shared" si="15"/>
        <v>0</v>
      </c>
      <c r="R46" s="426"/>
      <c r="S46" s="426"/>
      <c r="T46" s="426"/>
      <c r="U46" s="38"/>
      <c r="V46" s="38"/>
    </row>
    <row r="47" spans="1:22" ht="35.1" customHeight="1" x14ac:dyDescent="0.25">
      <c r="A47" s="409" t="s">
        <v>349</v>
      </c>
      <c r="B47" s="785" t="s">
        <v>696</v>
      </c>
      <c r="C47" s="388">
        <v>0</v>
      </c>
      <c r="D47" s="388">
        <v>0</v>
      </c>
      <c r="E47" s="388">
        <v>0</v>
      </c>
      <c r="F47" s="388">
        <v>0</v>
      </c>
      <c r="G47" s="388">
        <v>0</v>
      </c>
      <c r="H47" s="388">
        <v>0</v>
      </c>
      <c r="I47" s="373">
        <f t="shared" si="14"/>
        <v>0</v>
      </c>
      <c r="J47" s="388">
        <v>0</v>
      </c>
      <c r="K47" s="388">
        <v>0</v>
      </c>
      <c r="L47" s="388">
        <v>0</v>
      </c>
      <c r="M47" s="388">
        <v>0</v>
      </c>
      <c r="N47" s="388">
        <v>0</v>
      </c>
      <c r="O47" s="388">
        <v>0</v>
      </c>
      <c r="P47" s="388">
        <v>0</v>
      </c>
      <c r="Q47" s="373">
        <f t="shared" si="15"/>
        <v>0</v>
      </c>
      <c r="R47" s="426"/>
      <c r="S47" s="426"/>
      <c r="T47" s="426"/>
      <c r="U47" s="38"/>
      <c r="V47" s="38"/>
    </row>
    <row r="48" spans="1:22" ht="35.1" customHeight="1" x14ac:dyDescent="0.25">
      <c r="A48" s="409" t="s">
        <v>351</v>
      </c>
      <c r="B48" s="785" t="s">
        <v>697</v>
      </c>
      <c r="C48" s="388">
        <v>0</v>
      </c>
      <c r="D48" s="388">
        <v>0</v>
      </c>
      <c r="E48" s="388">
        <v>0</v>
      </c>
      <c r="F48" s="388">
        <v>0</v>
      </c>
      <c r="G48" s="388">
        <v>0</v>
      </c>
      <c r="H48" s="388">
        <v>0</v>
      </c>
      <c r="I48" s="373">
        <f t="shared" si="14"/>
        <v>0</v>
      </c>
      <c r="J48" s="388">
        <v>0</v>
      </c>
      <c r="K48" s="388">
        <v>0</v>
      </c>
      <c r="L48" s="388">
        <v>0</v>
      </c>
      <c r="M48" s="388">
        <v>0</v>
      </c>
      <c r="N48" s="388">
        <v>0</v>
      </c>
      <c r="O48" s="388">
        <v>0</v>
      </c>
      <c r="P48" s="388">
        <v>0</v>
      </c>
      <c r="Q48" s="373">
        <f t="shared" si="15"/>
        <v>0</v>
      </c>
      <c r="R48" s="426"/>
      <c r="S48" s="426"/>
      <c r="T48" s="426"/>
      <c r="U48" s="38"/>
      <c r="V48" s="38"/>
    </row>
    <row r="49" spans="1:22" ht="35.1" customHeight="1" x14ac:dyDescent="0.25">
      <c r="A49" s="409" t="s">
        <v>353</v>
      </c>
      <c r="B49" s="785" t="s">
        <v>698</v>
      </c>
      <c r="C49" s="388">
        <v>0</v>
      </c>
      <c r="D49" s="388">
        <v>0</v>
      </c>
      <c r="E49" s="388">
        <v>0</v>
      </c>
      <c r="F49" s="388">
        <v>0</v>
      </c>
      <c r="G49" s="388">
        <v>0</v>
      </c>
      <c r="H49" s="388">
        <v>0</v>
      </c>
      <c r="I49" s="373">
        <f t="shared" si="14"/>
        <v>0</v>
      </c>
      <c r="J49" s="388">
        <v>0</v>
      </c>
      <c r="K49" s="388">
        <v>0</v>
      </c>
      <c r="L49" s="388">
        <v>0</v>
      </c>
      <c r="M49" s="388">
        <v>0</v>
      </c>
      <c r="N49" s="388">
        <v>0</v>
      </c>
      <c r="O49" s="388">
        <v>0</v>
      </c>
      <c r="P49" s="388">
        <v>0</v>
      </c>
      <c r="Q49" s="373">
        <f t="shared" si="15"/>
        <v>0</v>
      </c>
      <c r="R49" s="426"/>
      <c r="S49" s="426"/>
      <c r="T49" s="426"/>
      <c r="U49" s="38"/>
      <c r="V49" s="38"/>
    </row>
    <row r="50" spans="1:22" ht="35.1" customHeight="1" x14ac:dyDescent="0.25">
      <c r="A50" s="409" t="s">
        <v>355</v>
      </c>
      <c r="B50" s="785" t="s">
        <v>699</v>
      </c>
      <c r="C50" s="388">
        <v>0</v>
      </c>
      <c r="D50" s="388">
        <v>0</v>
      </c>
      <c r="E50" s="388">
        <v>0</v>
      </c>
      <c r="F50" s="388">
        <v>0</v>
      </c>
      <c r="G50" s="388">
        <v>0</v>
      </c>
      <c r="H50" s="388">
        <v>0</v>
      </c>
      <c r="I50" s="373">
        <f t="shared" si="14"/>
        <v>0</v>
      </c>
      <c r="J50" s="388">
        <v>0</v>
      </c>
      <c r="K50" s="388">
        <v>0</v>
      </c>
      <c r="L50" s="388">
        <v>0</v>
      </c>
      <c r="M50" s="388">
        <v>0</v>
      </c>
      <c r="N50" s="388">
        <v>0</v>
      </c>
      <c r="O50" s="388">
        <v>0</v>
      </c>
      <c r="P50" s="388">
        <v>0</v>
      </c>
      <c r="Q50" s="373">
        <f t="shared" si="15"/>
        <v>0</v>
      </c>
      <c r="R50" s="426"/>
      <c r="S50" s="426"/>
      <c r="T50" s="426"/>
      <c r="U50" s="38"/>
      <c r="V50" s="38"/>
    </row>
    <row r="51" spans="1:22" ht="35.1" customHeight="1" thickBot="1" x14ac:dyDescent="0.3">
      <c r="A51" s="413" t="s">
        <v>357</v>
      </c>
      <c r="B51" s="570" t="s">
        <v>700</v>
      </c>
      <c r="C51" s="388">
        <v>0</v>
      </c>
      <c r="D51" s="388">
        <v>0</v>
      </c>
      <c r="E51" s="388">
        <v>0</v>
      </c>
      <c r="F51" s="388">
        <v>0</v>
      </c>
      <c r="G51" s="388">
        <v>0</v>
      </c>
      <c r="H51" s="388">
        <v>0</v>
      </c>
      <c r="I51" s="378">
        <f t="shared" si="14"/>
        <v>0</v>
      </c>
      <c r="J51" s="388">
        <v>0</v>
      </c>
      <c r="K51" s="388">
        <v>0</v>
      </c>
      <c r="L51" s="388">
        <v>0</v>
      </c>
      <c r="M51" s="388">
        <v>0</v>
      </c>
      <c r="N51" s="388">
        <v>0</v>
      </c>
      <c r="O51" s="388">
        <v>0</v>
      </c>
      <c r="P51" s="388">
        <v>0</v>
      </c>
      <c r="Q51" s="378">
        <f t="shared" si="15"/>
        <v>0</v>
      </c>
      <c r="R51" s="426"/>
      <c r="S51" s="426"/>
      <c r="T51" s="426"/>
      <c r="U51" s="38"/>
      <c r="V51" s="38"/>
    </row>
    <row r="52" spans="1:22" ht="23.25" customHeight="1" thickBot="1" x14ac:dyDescent="0.3">
      <c r="A52" s="417" t="s">
        <v>359</v>
      </c>
      <c r="B52" s="418" t="s">
        <v>130</v>
      </c>
      <c r="C52" s="380">
        <f t="shared" ref="C52:Q52" si="16">C41+C42+C43+C44+C51</f>
        <v>0</v>
      </c>
      <c r="D52" s="381">
        <f t="shared" si="16"/>
        <v>0</v>
      </c>
      <c r="E52" s="381">
        <f t="shared" si="16"/>
        <v>0</v>
      </c>
      <c r="F52" s="381">
        <f t="shared" si="16"/>
        <v>0</v>
      </c>
      <c r="G52" s="381">
        <f t="shared" si="16"/>
        <v>0</v>
      </c>
      <c r="H52" s="381">
        <f t="shared" si="16"/>
        <v>0</v>
      </c>
      <c r="I52" s="382">
        <f t="shared" si="16"/>
        <v>0</v>
      </c>
      <c r="J52" s="383">
        <f t="shared" si="16"/>
        <v>0</v>
      </c>
      <c r="K52" s="381">
        <f t="shared" si="16"/>
        <v>0</v>
      </c>
      <c r="L52" s="381">
        <f t="shared" si="16"/>
        <v>0</v>
      </c>
      <c r="M52" s="381">
        <f t="shared" si="16"/>
        <v>0</v>
      </c>
      <c r="N52" s="381">
        <f t="shared" si="16"/>
        <v>0</v>
      </c>
      <c r="O52" s="381">
        <f t="shared" si="16"/>
        <v>0</v>
      </c>
      <c r="P52" s="381">
        <f t="shared" si="16"/>
        <v>0</v>
      </c>
      <c r="Q52" s="382">
        <f t="shared" si="16"/>
        <v>0</v>
      </c>
      <c r="R52" s="426"/>
      <c r="S52" s="426"/>
      <c r="T52" s="426"/>
      <c r="U52" s="47"/>
      <c r="V52" s="47"/>
    </row>
    <row r="53" spans="1:22" x14ac:dyDescent="0.25">
      <c r="A53" s="426"/>
      <c r="B53" s="1459"/>
      <c r="C53" s="1303"/>
      <c r="D53" s="1303"/>
      <c r="E53" s="1303"/>
      <c r="F53" s="797"/>
      <c r="G53" s="797"/>
      <c r="H53" s="797"/>
      <c r="I53" s="426"/>
      <c r="J53" s="489"/>
      <c r="K53" s="489"/>
      <c r="L53" s="489"/>
      <c r="M53" s="426"/>
      <c r="N53" s="426"/>
      <c r="O53" s="426"/>
      <c r="P53" s="426"/>
      <c r="Q53" s="426"/>
      <c r="R53" s="426"/>
      <c r="S53" s="426"/>
      <c r="T53" s="573"/>
    </row>
    <row r="54" spans="1:22" ht="15.75" x14ac:dyDescent="0.3">
      <c r="A54" s="38"/>
      <c r="B54" s="1460" t="s">
        <v>589</v>
      </c>
      <c r="C54" s="1218"/>
      <c r="D54" s="1218"/>
      <c r="E54" s="1218"/>
      <c r="F54" s="1218"/>
      <c r="G54" s="1218"/>
      <c r="H54" s="1218"/>
      <c r="I54" s="37"/>
      <c r="J54" s="90"/>
      <c r="K54" s="90"/>
      <c r="L54" s="90"/>
      <c r="M54" s="38"/>
      <c r="N54" s="38"/>
      <c r="O54" s="38"/>
      <c r="P54" s="38"/>
      <c r="Q54" s="38"/>
      <c r="R54" s="38"/>
      <c r="S54" s="38"/>
    </row>
  </sheetData>
  <mergeCells count="23">
    <mergeCell ref="T20:T21"/>
    <mergeCell ref="B54:H54"/>
    <mergeCell ref="E20:M20"/>
    <mergeCell ref="B4:B5"/>
    <mergeCell ref="D20:D21"/>
    <mergeCell ref="J39:Q39"/>
    <mergeCell ref="B36:G36"/>
    <mergeCell ref="N20:S20"/>
    <mergeCell ref="B1:C1"/>
    <mergeCell ref="B19:E19"/>
    <mergeCell ref="B53:E53"/>
    <mergeCell ref="B35:C35"/>
    <mergeCell ref="C20:C21"/>
    <mergeCell ref="B34:C34"/>
    <mergeCell ref="C4:F4"/>
    <mergeCell ref="A4:A5"/>
    <mergeCell ref="B39:B40"/>
    <mergeCell ref="B20:B21"/>
    <mergeCell ref="B37:G37"/>
    <mergeCell ref="C39:I39"/>
    <mergeCell ref="A39:A40"/>
    <mergeCell ref="A20:A21"/>
    <mergeCell ref="G4:J4"/>
  </mergeCells>
  <pageMargins left="0.7" right="0.7" top="0.75" bottom="0.75" header="0.3" footer="0.3"/>
  <pageSetup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J41"/>
  <sheetViews>
    <sheetView workbookViewId="0">
      <selection activeCell="C6" sqref="C6:I10"/>
    </sheetView>
  </sheetViews>
  <sheetFormatPr defaultRowHeight="15" x14ac:dyDescent="0.25"/>
  <sheetData>
    <row r="1" spans="1:10" x14ac:dyDescent="0.25">
      <c r="A1" s="69"/>
      <c r="B1" s="69"/>
      <c r="C1" s="69"/>
      <c r="D1" s="69"/>
      <c r="E1" s="69"/>
      <c r="F1" s="69"/>
      <c r="G1" s="69"/>
      <c r="H1" s="69"/>
      <c r="I1" s="69"/>
      <c r="J1" s="69"/>
    </row>
    <row r="2" spans="1:10" x14ac:dyDescent="0.25">
      <c r="A2" s="69"/>
      <c r="B2" s="70"/>
      <c r="C2" s="70"/>
      <c r="D2" s="70"/>
      <c r="E2" s="70"/>
      <c r="F2" s="70"/>
      <c r="G2" s="70"/>
      <c r="H2" s="70"/>
      <c r="I2" s="70"/>
      <c r="J2" s="70"/>
    </row>
    <row r="3" spans="1:10" x14ac:dyDescent="0.25">
      <c r="A3" s="69"/>
      <c r="B3" s="70"/>
      <c r="C3" s="70"/>
      <c r="D3" s="70"/>
      <c r="E3" s="1212" t="s">
        <v>1013</v>
      </c>
      <c r="F3" s="1213"/>
      <c r="G3" s="1213"/>
      <c r="H3" s="70"/>
      <c r="I3" s="70"/>
      <c r="J3" s="70"/>
    </row>
    <row r="4" spans="1:10" x14ac:dyDescent="0.25">
      <c r="A4" s="69"/>
      <c r="B4" s="70"/>
      <c r="C4" s="70"/>
      <c r="D4" s="70"/>
      <c r="E4" s="1209" t="s">
        <v>20</v>
      </c>
      <c r="F4" s="1210"/>
      <c r="G4" s="1210"/>
      <c r="H4" s="70"/>
      <c r="I4" s="70"/>
      <c r="J4" s="70"/>
    </row>
    <row r="5" spans="1:10" x14ac:dyDescent="0.25">
      <c r="A5" s="69"/>
      <c r="B5" s="70"/>
      <c r="C5" s="70"/>
      <c r="D5" s="70"/>
      <c r="E5" s="70"/>
      <c r="F5" s="70"/>
      <c r="G5" s="70"/>
      <c r="H5" s="70"/>
      <c r="I5" s="70"/>
      <c r="J5" s="70"/>
    </row>
    <row r="6" spans="1:10" x14ac:dyDescent="0.25">
      <c r="A6" s="69"/>
      <c r="B6" s="70"/>
      <c r="C6" s="1215" t="str">
        <f>'თავფურცელი 1'!D2</f>
        <v>ბაღდათის მუნიციპალიტეტის ნაერთი</v>
      </c>
      <c r="D6" s="1210"/>
      <c r="E6" s="1210"/>
      <c r="F6" s="1210"/>
      <c r="G6" s="1210"/>
      <c r="H6" s="1210"/>
      <c r="I6" s="1210"/>
      <c r="J6" s="70"/>
    </row>
    <row r="7" spans="1:10" x14ac:dyDescent="0.25">
      <c r="A7" s="69"/>
      <c r="B7" s="70"/>
      <c r="C7" s="1210"/>
      <c r="D7" s="1210"/>
      <c r="E7" s="1210"/>
      <c r="F7" s="1210"/>
      <c r="G7" s="1210"/>
      <c r="H7" s="1210"/>
      <c r="I7" s="1210"/>
      <c r="J7" s="70"/>
    </row>
    <row r="8" spans="1:10" x14ac:dyDescent="0.25">
      <c r="A8" s="69"/>
      <c r="B8" s="70"/>
      <c r="C8" s="1210"/>
      <c r="D8" s="1210"/>
      <c r="E8" s="1210"/>
      <c r="F8" s="1210"/>
      <c r="G8" s="1210"/>
      <c r="H8" s="1210"/>
      <c r="I8" s="1210"/>
      <c r="J8" s="70"/>
    </row>
    <row r="9" spans="1:10" x14ac:dyDescent="0.25">
      <c r="A9" s="69"/>
      <c r="B9" s="70"/>
      <c r="C9" s="1210"/>
      <c r="D9" s="1210"/>
      <c r="E9" s="1210"/>
      <c r="F9" s="1210"/>
      <c r="G9" s="1210"/>
      <c r="H9" s="1210"/>
      <c r="I9" s="1210"/>
      <c r="J9" s="70"/>
    </row>
    <row r="10" spans="1:10" x14ac:dyDescent="0.25">
      <c r="A10" s="69"/>
      <c r="B10" s="70"/>
      <c r="C10" s="1213"/>
      <c r="D10" s="1213"/>
      <c r="E10" s="1213"/>
      <c r="F10" s="1213"/>
      <c r="G10" s="1213"/>
      <c r="H10" s="1213"/>
      <c r="I10" s="1213"/>
      <c r="J10" s="70"/>
    </row>
    <row r="11" spans="1:10" x14ac:dyDescent="0.25">
      <c r="A11" s="69"/>
      <c r="B11" s="1209" t="s">
        <v>21</v>
      </c>
      <c r="C11" s="1210"/>
      <c r="D11" s="1210"/>
      <c r="E11" s="1210"/>
      <c r="F11" s="1210"/>
      <c r="G11" s="1210"/>
      <c r="H11" s="1210"/>
      <c r="I11" s="1210"/>
      <c r="J11" s="1210"/>
    </row>
    <row r="12" spans="1:10" x14ac:dyDescent="0.25">
      <c r="A12" s="69"/>
      <c r="B12" s="70"/>
      <c r="C12" s="70"/>
      <c r="D12" s="70"/>
      <c r="E12" s="70"/>
      <c r="F12" s="70"/>
      <c r="G12" s="70"/>
      <c r="H12" s="70"/>
      <c r="I12" s="70"/>
      <c r="J12" s="70"/>
    </row>
    <row r="13" spans="1:10" x14ac:dyDescent="0.25">
      <c r="A13" s="69"/>
      <c r="B13" s="70"/>
      <c r="C13" s="70"/>
      <c r="D13" s="70"/>
      <c r="E13" s="70"/>
      <c r="F13" s="70"/>
      <c r="G13" s="70"/>
      <c r="H13" s="70"/>
      <c r="I13" s="70"/>
      <c r="J13" s="70"/>
    </row>
    <row r="14" spans="1:10" ht="23.45" customHeight="1" x14ac:dyDescent="0.35">
      <c r="A14" s="69"/>
      <c r="B14" s="70"/>
      <c r="C14" s="1216"/>
      <c r="D14" s="1213"/>
      <c r="E14" s="1213"/>
      <c r="F14" s="1213"/>
      <c r="G14" s="1213"/>
      <c r="H14" s="1213"/>
      <c r="I14" s="1213"/>
      <c r="J14" s="70"/>
    </row>
    <row r="15" spans="1:10" x14ac:dyDescent="0.25">
      <c r="A15" s="69"/>
      <c r="B15" s="70"/>
      <c r="C15" s="70"/>
      <c r="D15" s="1209" t="s">
        <v>22</v>
      </c>
      <c r="E15" s="1210"/>
      <c r="F15" s="1210"/>
      <c r="G15" s="1210"/>
      <c r="H15" s="1210"/>
      <c r="I15" s="70"/>
      <c r="J15" s="70"/>
    </row>
    <row r="16" spans="1:10" x14ac:dyDescent="0.25">
      <c r="A16" s="69"/>
      <c r="B16" s="70"/>
      <c r="C16" s="70"/>
      <c r="D16" s="70"/>
      <c r="E16" s="70"/>
      <c r="F16" s="70"/>
      <c r="G16" s="70"/>
      <c r="H16" s="70"/>
      <c r="I16" s="70"/>
      <c r="J16" s="70"/>
    </row>
    <row r="17" spans="1:10" x14ac:dyDescent="0.25">
      <c r="A17" s="69"/>
      <c r="B17" s="70"/>
      <c r="C17" s="70"/>
      <c r="D17" s="70"/>
      <c r="E17" s="70"/>
      <c r="F17" s="70"/>
      <c r="G17" s="70"/>
      <c r="H17" s="70"/>
      <c r="I17" s="70"/>
      <c r="J17" s="70"/>
    </row>
    <row r="18" spans="1:10" x14ac:dyDescent="0.25">
      <c r="A18" s="69"/>
      <c r="B18" s="70"/>
      <c r="C18" s="70"/>
      <c r="D18" s="70"/>
      <c r="E18" s="70"/>
      <c r="F18" s="70"/>
      <c r="G18" s="70"/>
      <c r="H18" s="70"/>
      <c r="I18" s="70"/>
      <c r="J18" s="70"/>
    </row>
    <row r="19" spans="1:10" x14ac:dyDescent="0.25">
      <c r="A19" s="69"/>
      <c r="B19" s="70"/>
      <c r="C19" s="70"/>
      <c r="D19" s="70"/>
      <c r="E19" s="70"/>
      <c r="F19" s="70"/>
      <c r="G19" s="70"/>
      <c r="H19" s="70"/>
      <c r="I19" s="70"/>
      <c r="J19" s="70"/>
    </row>
    <row r="20" spans="1:10" x14ac:dyDescent="0.25">
      <c r="A20" s="69"/>
      <c r="B20" s="70"/>
      <c r="C20" s="70"/>
      <c r="D20" s="70"/>
      <c r="E20" s="70"/>
      <c r="F20" s="70"/>
      <c r="G20" s="70"/>
      <c r="H20" s="70"/>
      <c r="I20" s="70"/>
      <c r="J20" s="70"/>
    </row>
    <row r="21" spans="1:10" x14ac:dyDescent="0.25">
      <c r="A21" s="69"/>
      <c r="B21" s="70"/>
      <c r="C21" s="1212"/>
      <c r="D21" s="1213"/>
      <c r="E21" s="1213"/>
      <c r="F21" s="70"/>
      <c r="G21" s="1214"/>
      <c r="H21" s="1213"/>
      <c r="I21" s="1213"/>
      <c r="J21" s="70"/>
    </row>
    <row r="22" spans="1:10" x14ac:dyDescent="0.25">
      <c r="A22" s="69"/>
      <c r="B22" s="70"/>
      <c r="C22" s="1209" t="s">
        <v>23</v>
      </c>
      <c r="D22" s="1210"/>
      <c r="E22" s="1210"/>
      <c r="F22" s="71"/>
      <c r="G22" s="1209" t="s">
        <v>19</v>
      </c>
      <c r="H22" s="1210"/>
      <c r="I22" s="1210"/>
      <c r="J22" s="70"/>
    </row>
    <row r="23" spans="1:10" x14ac:dyDescent="0.25">
      <c r="A23" s="69"/>
      <c r="B23" s="70"/>
      <c r="C23" s="70"/>
      <c r="D23" s="70"/>
      <c r="E23" s="70"/>
      <c r="F23" s="70"/>
      <c r="G23" s="70"/>
      <c r="H23" s="70"/>
      <c r="I23" s="70"/>
      <c r="J23" s="70"/>
    </row>
    <row r="24" spans="1:10" x14ac:dyDescent="0.25">
      <c r="A24" s="69"/>
      <c r="B24" s="70"/>
      <c r="C24" s="70"/>
      <c r="D24" s="70"/>
      <c r="E24" s="70"/>
      <c r="F24" s="70"/>
      <c r="G24" s="70"/>
      <c r="H24" s="70"/>
      <c r="I24" s="70"/>
      <c r="J24" s="70"/>
    </row>
    <row r="25" spans="1:10" x14ac:dyDescent="0.25">
      <c r="A25" s="69"/>
      <c r="B25" s="70"/>
      <c r="C25" s="70"/>
      <c r="D25" s="70"/>
      <c r="E25" s="70"/>
      <c r="F25" s="70"/>
      <c r="G25" s="70"/>
      <c r="H25" s="70"/>
      <c r="I25" s="70"/>
      <c r="J25" s="70"/>
    </row>
    <row r="26" spans="1:10" x14ac:dyDescent="0.25">
      <c r="A26" s="69"/>
      <c r="B26" s="70"/>
      <c r="C26" s="70"/>
      <c r="D26" s="70"/>
      <c r="E26" s="70"/>
      <c r="F26" s="70"/>
      <c r="G26" s="70"/>
      <c r="H26" s="70"/>
      <c r="I26" s="70"/>
      <c r="J26" s="70"/>
    </row>
    <row r="27" spans="1:10" x14ac:dyDescent="0.25">
      <c r="A27" s="69"/>
      <c r="B27" s="70"/>
      <c r="C27" s="70"/>
      <c r="D27" s="70"/>
      <c r="E27" s="70"/>
      <c r="F27" s="70"/>
      <c r="G27" s="70"/>
      <c r="H27" s="70"/>
      <c r="I27" s="70"/>
      <c r="J27" s="70"/>
    </row>
    <row r="28" spans="1:10" x14ac:dyDescent="0.25">
      <c r="A28" s="69"/>
      <c r="B28" s="70"/>
      <c r="C28" s="1212"/>
      <c r="D28" s="1213"/>
      <c r="E28" s="1213"/>
      <c r="F28" s="70"/>
      <c r="G28" s="1214"/>
      <c r="H28" s="1213"/>
      <c r="I28" s="1213"/>
      <c r="J28" s="70"/>
    </row>
    <row r="29" spans="1:10" x14ac:dyDescent="0.25">
      <c r="A29" s="69"/>
      <c r="B29" s="70"/>
      <c r="C29" s="1209" t="s">
        <v>24</v>
      </c>
      <c r="D29" s="1210"/>
      <c r="E29" s="1210"/>
      <c r="F29" s="71"/>
      <c r="G29" s="1209" t="s">
        <v>19</v>
      </c>
      <c r="H29" s="1210"/>
      <c r="I29" s="1210"/>
      <c r="J29" s="70"/>
    </row>
    <row r="30" spans="1:10" x14ac:dyDescent="0.25">
      <c r="A30" s="69"/>
      <c r="B30" s="70"/>
      <c r="C30" s="70"/>
      <c r="D30" s="70"/>
      <c r="E30" s="70"/>
      <c r="F30" s="70"/>
      <c r="G30" s="70"/>
      <c r="H30" s="70"/>
      <c r="I30" s="70"/>
      <c r="J30" s="70"/>
    </row>
    <row r="31" spans="1:10" x14ac:dyDescent="0.25">
      <c r="A31" s="69"/>
      <c r="B31" s="70"/>
      <c r="C31" s="70"/>
      <c r="D31" s="70"/>
      <c r="E31" s="70"/>
      <c r="F31" s="70"/>
      <c r="G31" s="70"/>
      <c r="H31" s="70"/>
      <c r="I31" s="70"/>
      <c r="J31" s="70"/>
    </row>
    <row r="32" spans="1:10" x14ac:dyDescent="0.25">
      <c r="A32" s="69"/>
      <c r="B32" s="70"/>
      <c r="C32" s="70"/>
      <c r="D32" s="70"/>
      <c r="E32" s="70"/>
      <c r="F32" s="70"/>
      <c r="G32" s="70"/>
      <c r="H32" s="70"/>
      <c r="I32" s="70"/>
      <c r="J32" s="70"/>
    </row>
    <row r="33" spans="1:10" x14ac:dyDescent="0.25">
      <c r="A33" s="69"/>
      <c r="B33" s="70"/>
      <c r="C33" s="70"/>
      <c r="D33" s="70"/>
      <c r="E33" s="70"/>
      <c r="F33" s="1211"/>
      <c r="G33" s="1210"/>
      <c r="H33" s="1210"/>
      <c r="I33" s="1210"/>
      <c r="J33" s="1210"/>
    </row>
    <row r="34" spans="1:10" x14ac:dyDescent="0.25">
      <c r="A34" s="69"/>
      <c r="B34" s="70"/>
      <c r="C34" s="70"/>
      <c r="D34" s="70"/>
      <c r="E34" s="70"/>
      <c r="F34" s="70"/>
      <c r="G34" s="70"/>
      <c r="H34" s="70"/>
      <c r="I34" s="70"/>
      <c r="J34" s="70"/>
    </row>
    <row r="35" spans="1:10" x14ac:dyDescent="0.25">
      <c r="A35" s="69"/>
      <c r="B35" s="70"/>
      <c r="C35" s="70"/>
      <c r="D35" s="70"/>
      <c r="E35" s="70"/>
      <c r="F35" s="70"/>
      <c r="G35" s="70"/>
      <c r="H35" s="70"/>
      <c r="I35" s="70"/>
      <c r="J35" s="70"/>
    </row>
    <row r="36" spans="1:10" x14ac:dyDescent="0.25">
      <c r="A36" s="69"/>
      <c r="B36" s="70"/>
      <c r="C36" s="70"/>
      <c r="D36" s="70"/>
      <c r="E36" s="70"/>
      <c r="F36" s="70"/>
      <c r="G36" s="70"/>
      <c r="H36" s="70"/>
      <c r="I36" s="70"/>
      <c r="J36" s="70"/>
    </row>
    <row r="37" spans="1:10" x14ac:dyDescent="0.25">
      <c r="A37" s="69"/>
      <c r="B37" s="70"/>
      <c r="C37" s="70"/>
      <c r="D37" s="70"/>
      <c r="E37" s="70"/>
      <c r="F37" s="70"/>
      <c r="G37" s="70"/>
      <c r="H37" s="70"/>
      <c r="I37" s="70"/>
      <c r="J37" s="70"/>
    </row>
    <row r="38" spans="1:10" x14ac:dyDescent="0.25">
      <c r="A38" s="69"/>
      <c r="B38" s="70"/>
      <c r="C38" s="70"/>
      <c r="D38" s="70"/>
      <c r="E38" s="70"/>
      <c r="F38" s="70"/>
      <c r="G38" s="70"/>
      <c r="H38" s="70"/>
      <c r="I38" s="70"/>
      <c r="J38" s="70"/>
    </row>
    <row r="39" spans="1:10" x14ac:dyDescent="0.25">
      <c r="A39" s="69"/>
      <c r="B39" s="70"/>
      <c r="C39" s="70"/>
      <c r="D39" s="70"/>
      <c r="E39" s="70"/>
      <c r="F39" s="70"/>
      <c r="G39" s="70"/>
      <c r="H39" s="70"/>
      <c r="I39" s="70"/>
      <c r="J39" s="70"/>
    </row>
    <row r="40" spans="1:10" x14ac:dyDescent="0.25">
      <c r="A40" s="69"/>
      <c r="B40" s="70"/>
      <c r="C40" s="70"/>
      <c r="D40" s="70"/>
      <c r="E40" s="70"/>
      <c r="F40" s="70"/>
      <c r="G40" s="70"/>
      <c r="H40" s="70"/>
      <c r="I40" s="70"/>
      <c r="J40" s="70"/>
    </row>
    <row r="41" spans="1:10" x14ac:dyDescent="0.25">
      <c r="A41" s="69"/>
      <c r="B41" s="70"/>
      <c r="C41" s="70"/>
      <c r="D41" s="70"/>
      <c r="E41" s="70"/>
      <c r="F41" s="70"/>
      <c r="G41" s="70"/>
      <c r="H41" s="70"/>
      <c r="I41" s="70"/>
      <c r="J41" s="70"/>
    </row>
  </sheetData>
  <mergeCells count="15">
    <mergeCell ref="E4:G4"/>
    <mergeCell ref="F33:J33"/>
    <mergeCell ref="E3:G3"/>
    <mergeCell ref="C29:E29"/>
    <mergeCell ref="C21:E21"/>
    <mergeCell ref="G29:I29"/>
    <mergeCell ref="G21:I21"/>
    <mergeCell ref="C6:I10"/>
    <mergeCell ref="C14:I14"/>
    <mergeCell ref="B11:J11"/>
    <mergeCell ref="C28:E28"/>
    <mergeCell ref="D15:H15"/>
    <mergeCell ref="G28:I28"/>
    <mergeCell ref="G22:I22"/>
    <mergeCell ref="C22:E22"/>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L40"/>
  <sheetViews>
    <sheetView topLeftCell="B1" zoomScaleNormal="100" workbookViewId="0">
      <selection activeCell="E21" sqref="E21"/>
    </sheetView>
  </sheetViews>
  <sheetFormatPr defaultColWidth="9.140625" defaultRowHeight="19.5" customHeight="1" x14ac:dyDescent="0.3"/>
  <cols>
    <col min="1" max="1" width="9.140625" style="37" customWidth="1"/>
    <col min="2" max="2" width="54.140625" style="37" customWidth="1"/>
    <col min="3" max="3" width="11.85546875" style="37" customWidth="1"/>
    <col min="4" max="4" width="10.85546875" style="37" customWidth="1"/>
    <col min="5" max="5" width="10.28515625" style="37" customWidth="1"/>
    <col min="6" max="6" width="11.28515625" style="37" customWidth="1"/>
    <col min="7" max="7" width="11" style="37" customWidth="1"/>
    <col min="8" max="8" width="11.28515625" style="37" customWidth="1"/>
    <col min="9" max="9" width="11.85546875" style="37" customWidth="1"/>
    <col min="10" max="11" width="9.140625" style="37" customWidth="1"/>
    <col min="12" max="16384" width="9.140625" style="37"/>
  </cols>
  <sheetData>
    <row r="1" spans="1:12" ht="19.5" customHeight="1" x14ac:dyDescent="0.3">
      <c r="B1" s="1403" t="s">
        <v>710</v>
      </c>
      <c r="C1" s="1404"/>
      <c r="D1" s="51"/>
      <c r="J1" s="47"/>
      <c r="K1" s="47"/>
      <c r="L1" s="47"/>
    </row>
    <row r="2" spans="1:12" ht="9" customHeight="1" x14ac:dyDescent="0.3">
      <c r="J2" s="47"/>
      <c r="K2" s="47"/>
      <c r="L2" s="47"/>
    </row>
    <row r="3" spans="1:12" ht="19.5" customHeight="1" x14ac:dyDescent="0.3">
      <c r="B3" s="170" t="s">
        <v>340</v>
      </c>
      <c r="C3" s="171"/>
      <c r="J3" s="47"/>
      <c r="K3" s="47"/>
      <c r="L3" s="47"/>
    </row>
    <row r="4" spans="1:12" ht="19.5" customHeight="1" thickBot="1" x14ac:dyDescent="0.35">
      <c r="B4" s="122"/>
      <c r="J4" s="47"/>
      <c r="K4" s="47"/>
      <c r="L4" s="47"/>
    </row>
    <row r="5" spans="1:12" ht="19.5" customHeight="1" thickBot="1" x14ac:dyDescent="0.35">
      <c r="A5" s="1464" t="s">
        <v>26</v>
      </c>
      <c r="B5" s="1311" t="s">
        <v>674</v>
      </c>
      <c r="C5" s="1313" t="s">
        <v>711</v>
      </c>
      <c r="D5" s="1313" t="s">
        <v>443</v>
      </c>
      <c r="E5" s="1313" t="s">
        <v>444</v>
      </c>
      <c r="F5" s="1316"/>
      <c r="G5" s="1313" t="s">
        <v>445</v>
      </c>
      <c r="H5" s="1316"/>
      <c r="I5" s="1313" t="s">
        <v>29</v>
      </c>
      <c r="J5" s="47"/>
      <c r="K5" s="47"/>
      <c r="L5" s="47"/>
    </row>
    <row r="6" spans="1:12" ht="41.25" customHeight="1" thickBot="1" x14ac:dyDescent="0.35">
      <c r="A6" s="1312"/>
      <c r="B6" s="1312"/>
      <c r="C6" s="1312"/>
      <c r="D6" s="1312"/>
      <c r="E6" s="536" t="s">
        <v>712</v>
      </c>
      <c r="F6" s="536" t="s">
        <v>713</v>
      </c>
      <c r="G6" s="536" t="s">
        <v>712</v>
      </c>
      <c r="H6" s="536" t="s">
        <v>713</v>
      </c>
      <c r="I6" s="1312"/>
      <c r="J6" s="47"/>
      <c r="K6" s="47"/>
      <c r="L6" s="47"/>
    </row>
    <row r="7" spans="1:12" ht="15.75" customHeight="1" thickBot="1" x14ac:dyDescent="0.35">
      <c r="A7" s="1465" t="s">
        <v>714</v>
      </c>
      <c r="B7" s="1307"/>
      <c r="C7" s="1307"/>
      <c r="D7" s="1307"/>
      <c r="E7" s="1307"/>
      <c r="F7" s="1307"/>
      <c r="G7" s="1307"/>
      <c r="H7" s="1307"/>
      <c r="I7" s="1308"/>
      <c r="J7" s="47"/>
      <c r="K7" s="47"/>
      <c r="L7" s="47"/>
    </row>
    <row r="8" spans="1:12" ht="18" customHeight="1" thickBot="1" x14ac:dyDescent="0.35">
      <c r="A8" s="417" t="s">
        <v>156</v>
      </c>
      <c r="B8" s="637" t="s">
        <v>715</v>
      </c>
      <c r="C8" s="383">
        <f t="shared" ref="C8:H8" si="0">C9+C10</f>
        <v>0</v>
      </c>
      <c r="D8" s="381">
        <f t="shared" si="0"/>
        <v>0</v>
      </c>
      <c r="E8" s="381">
        <f t="shared" si="0"/>
        <v>0</v>
      </c>
      <c r="F8" s="381">
        <f t="shared" si="0"/>
        <v>0</v>
      </c>
      <c r="G8" s="381">
        <f t="shared" si="0"/>
        <v>0</v>
      </c>
      <c r="H8" s="381">
        <f t="shared" si="0"/>
        <v>0</v>
      </c>
      <c r="I8" s="382">
        <f t="shared" ref="I8:I21" si="1">D8+E8+F8-G8-H8</f>
        <v>0</v>
      </c>
      <c r="J8" s="47"/>
      <c r="K8" s="47"/>
      <c r="L8" s="47"/>
    </row>
    <row r="9" spans="1:12" ht="20.100000000000001" customHeight="1" x14ac:dyDescent="0.3">
      <c r="A9" s="406" t="s">
        <v>182</v>
      </c>
      <c r="B9" s="649" t="s">
        <v>716</v>
      </c>
      <c r="C9" s="359">
        <v>0</v>
      </c>
      <c r="D9" s="357">
        <v>0</v>
      </c>
      <c r="E9" s="357">
        <v>0</v>
      </c>
      <c r="F9" s="357">
        <v>0</v>
      </c>
      <c r="G9" s="357">
        <v>0</v>
      </c>
      <c r="H9" s="357">
        <v>0</v>
      </c>
      <c r="I9" s="389">
        <f t="shared" si="1"/>
        <v>0</v>
      </c>
      <c r="J9" s="47"/>
      <c r="K9" s="47"/>
      <c r="L9" s="47"/>
    </row>
    <row r="10" spans="1:12" ht="20.100000000000001" customHeight="1" thickBot="1" x14ac:dyDescent="0.35">
      <c r="A10" s="413" t="s">
        <v>234</v>
      </c>
      <c r="B10" s="414" t="s">
        <v>717</v>
      </c>
      <c r="C10" s="395">
        <v>0</v>
      </c>
      <c r="D10" s="394">
        <v>0</v>
      </c>
      <c r="E10" s="394">
        <v>0</v>
      </c>
      <c r="F10" s="394">
        <v>0</v>
      </c>
      <c r="G10" s="394">
        <v>0</v>
      </c>
      <c r="H10" s="394">
        <v>0</v>
      </c>
      <c r="I10" s="378">
        <f t="shared" si="1"/>
        <v>0</v>
      </c>
      <c r="J10" s="47"/>
      <c r="K10" s="47"/>
      <c r="L10" s="47"/>
    </row>
    <row r="11" spans="1:12" ht="20.100000000000001" customHeight="1" thickBot="1" x14ac:dyDescent="0.35">
      <c r="A11" s="417" t="s">
        <v>256</v>
      </c>
      <c r="B11" s="637" t="s">
        <v>718</v>
      </c>
      <c r="C11" s="383">
        <f t="shared" ref="C11:H11" si="2">C12+C13</f>
        <v>0</v>
      </c>
      <c r="D11" s="381">
        <f t="shared" si="2"/>
        <v>0</v>
      </c>
      <c r="E11" s="381">
        <f t="shared" si="2"/>
        <v>0</v>
      </c>
      <c r="F11" s="381">
        <f t="shared" si="2"/>
        <v>0</v>
      </c>
      <c r="G11" s="381">
        <f t="shared" si="2"/>
        <v>0</v>
      </c>
      <c r="H11" s="381">
        <f t="shared" si="2"/>
        <v>0</v>
      </c>
      <c r="I11" s="382">
        <f t="shared" si="1"/>
        <v>0</v>
      </c>
      <c r="J11" s="47"/>
      <c r="K11" s="47"/>
      <c r="L11" s="47"/>
    </row>
    <row r="12" spans="1:12" ht="20.100000000000001" customHeight="1" x14ac:dyDescent="0.3">
      <c r="A12" s="406" t="s">
        <v>275</v>
      </c>
      <c r="B12" s="649" t="s">
        <v>719</v>
      </c>
      <c r="C12" s="390">
        <v>0</v>
      </c>
      <c r="D12" s="388">
        <v>0</v>
      </c>
      <c r="E12" s="388">
        <v>0</v>
      </c>
      <c r="F12" s="388">
        <v>0</v>
      </c>
      <c r="G12" s="388">
        <v>0</v>
      </c>
      <c r="H12" s="388">
        <v>0</v>
      </c>
      <c r="I12" s="389">
        <f t="shared" si="1"/>
        <v>0</v>
      </c>
      <c r="J12" s="41"/>
      <c r="K12" s="47"/>
      <c r="L12" s="47"/>
    </row>
    <row r="13" spans="1:12" ht="15.75" customHeight="1" x14ac:dyDescent="0.3">
      <c r="A13" s="409" t="s">
        <v>347</v>
      </c>
      <c r="B13" s="410" t="s">
        <v>720</v>
      </c>
      <c r="C13" s="374">
        <v>0</v>
      </c>
      <c r="D13" s="372">
        <v>0</v>
      </c>
      <c r="E13" s="372">
        <v>0</v>
      </c>
      <c r="F13" s="372">
        <v>0</v>
      </c>
      <c r="G13" s="372">
        <v>0</v>
      </c>
      <c r="H13" s="372">
        <v>0</v>
      </c>
      <c r="I13" s="373">
        <f t="shared" si="1"/>
        <v>0</v>
      </c>
      <c r="J13" s="47"/>
      <c r="K13" s="47"/>
      <c r="L13" s="47"/>
    </row>
    <row r="14" spans="1:12" ht="20.100000000000001" customHeight="1" x14ac:dyDescent="0.3">
      <c r="A14" s="409" t="s">
        <v>349</v>
      </c>
      <c r="B14" s="420" t="s">
        <v>721</v>
      </c>
      <c r="C14" s="374">
        <v>0</v>
      </c>
      <c r="D14" s="372">
        <v>0</v>
      </c>
      <c r="E14" s="372">
        <v>0</v>
      </c>
      <c r="F14" s="372">
        <v>0</v>
      </c>
      <c r="G14" s="372">
        <v>0</v>
      </c>
      <c r="H14" s="372">
        <v>0</v>
      </c>
      <c r="I14" s="373">
        <f t="shared" si="1"/>
        <v>0</v>
      </c>
      <c r="J14" s="47"/>
      <c r="K14" s="47"/>
      <c r="L14" s="47"/>
    </row>
    <row r="15" spans="1:12" ht="15" customHeight="1" thickBot="1" x14ac:dyDescent="0.35">
      <c r="A15" s="413" t="s">
        <v>351</v>
      </c>
      <c r="B15" s="421" t="s">
        <v>722</v>
      </c>
      <c r="C15" s="395">
        <v>0</v>
      </c>
      <c r="D15" s="394">
        <v>0</v>
      </c>
      <c r="E15" s="394">
        <v>0</v>
      </c>
      <c r="F15" s="394">
        <v>0</v>
      </c>
      <c r="G15" s="394">
        <v>0</v>
      </c>
      <c r="H15" s="394">
        <v>0</v>
      </c>
      <c r="I15" s="378">
        <f t="shared" si="1"/>
        <v>0</v>
      </c>
      <c r="J15" s="47"/>
      <c r="K15" s="47"/>
      <c r="L15" s="47"/>
    </row>
    <row r="16" spans="1:12" ht="25.5" customHeight="1" thickBot="1" x14ac:dyDescent="0.35">
      <c r="A16" s="417" t="s">
        <v>353</v>
      </c>
      <c r="B16" s="637" t="s">
        <v>723</v>
      </c>
      <c r="C16" s="383">
        <f t="shared" ref="C16:H16" si="3">C17+C18</f>
        <v>55670</v>
      </c>
      <c r="D16" s="381">
        <f t="shared" si="3"/>
        <v>55670</v>
      </c>
      <c r="E16" s="381">
        <f t="shared" si="3"/>
        <v>0</v>
      </c>
      <c r="F16" s="381">
        <f t="shared" si="3"/>
        <v>55670</v>
      </c>
      <c r="G16" s="381">
        <f t="shared" si="3"/>
        <v>55670</v>
      </c>
      <c r="H16" s="381">
        <f t="shared" si="3"/>
        <v>0</v>
      </c>
      <c r="I16" s="382">
        <f t="shared" si="1"/>
        <v>55670</v>
      </c>
      <c r="J16" s="47"/>
      <c r="K16" s="47"/>
      <c r="L16" s="47"/>
    </row>
    <row r="17" spans="1:12" ht="27.75" customHeight="1" x14ac:dyDescent="0.3">
      <c r="A17" s="406" t="s">
        <v>355</v>
      </c>
      <c r="B17" s="649" t="s">
        <v>724</v>
      </c>
      <c r="C17" s="359">
        <v>55670</v>
      </c>
      <c r="D17" s="357">
        <v>55670</v>
      </c>
      <c r="E17" s="357">
        <v>0</v>
      </c>
      <c r="F17" s="357">
        <v>55670</v>
      </c>
      <c r="G17" s="357">
        <v>55670</v>
      </c>
      <c r="H17" s="357">
        <v>0</v>
      </c>
      <c r="I17" s="389">
        <f t="shared" si="1"/>
        <v>55670</v>
      </c>
      <c r="J17" s="47"/>
      <c r="K17" s="47"/>
      <c r="L17" s="47"/>
    </row>
    <row r="18" spans="1:12" ht="20.100000000000001" customHeight="1" thickBot="1" x14ac:dyDescent="0.35">
      <c r="A18" s="413" t="s">
        <v>357</v>
      </c>
      <c r="B18" s="414" t="s">
        <v>725</v>
      </c>
      <c r="C18" s="395">
        <v>0</v>
      </c>
      <c r="D18" s="394">
        <v>0</v>
      </c>
      <c r="E18" s="394">
        <v>0</v>
      </c>
      <c r="F18" s="394">
        <v>0</v>
      </c>
      <c r="G18" s="394">
        <v>0</v>
      </c>
      <c r="H18" s="394">
        <v>0</v>
      </c>
      <c r="I18" s="378">
        <f t="shared" si="1"/>
        <v>0</v>
      </c>
      <c r="J18" s="47"/>
      <c r="K18" s="47"/>
      <c r="L18" s="47"/>
    </row>
    <row r="19" spans="1:12" ht="20.100000000000001" customHeight="1" thickBot="1" x14ac:dyDescent="0.35">
      <c r="A19" s="417" t="s">
        <v>359</v>
      </c>
      <c r="B19" s="418" t="s">
        <v>726</v>
      </c>
      <c r="C19" s="383">
        <f t="shared" ref="C19:H19" si="4">C20+C21</f>
        <v>0</v>
      </c>
      <c r="D19" s="381">
        <f t="shared" si="4"/>
        <v>0</v>
      </c>
      <c r="E19" s="381">
        <f t="shared" si="4"/>
        <v>0</v>
      </c>
      <c r="F19" s="381">
        <f t="shared" si="4"/>
        <v>0</v>
      </c>
      <c r="G19" s="381">
        <f t="shared" si="4"/>
        <v>0</v>
      </c>
      <c r="H19" s="381">
        <f t="shared" si="4"/>
        <v>0</v>
      </c>
      <c r="I19" s="382">
        <f t="shared" si="1"/>
        <v>0</v>
      </c>
      <c r="J19" s="47"/>
      <c r="K19" s="47"/>
      <c r="L19" s="47"/>
    </row>
    <row r="20" spans="1:12" ht="13.5" customHeight="1" x14ac:dyDescent="0.3">
      <c r="A20" s="406" t="s">
        <v>361</v>
      </c>
      <c r="B20" s="407" t="s">
        <v>727</v>
      </c>
      <c r="C20" s="390">
        <v>0</v>
      </c>
      <c r="D20" s="388">
        <v>0</v>
      </c>
      <c r="E20" s="388">
        <v>0</v>
      </c>
      <c r="F20" s="388">
        <v>0</v>
      </c>
      <c r="G20" s="388">
        <v>0</v>
      </c>
      <c r="H20" s="388">
        <v>0</v>
      </c>
      <c r="I20" s="389">
        <f t="shared" si="1"/>
        <v>0</v>
      </c>
      <c r="J20" s="47"/>
      <c r="K20" s="47"/>
      <c r="L20" s="47"/>
    </row>
    <row r="21" spans="1:12" ht="20.100000000000001" customHeight="1" x14ac:dyDescent="0.3">
      <c r="A21" s="409" t="s">
        <v>363</v>
      </c>
      <c r="B21" s="420" t="s">
        <v>728</v>
      </c>
      <c r="C21" s="374">
        <v>0</v>
      </c>
      <c r="D21" s="372">
        <v>0</v>
      </c>
      <c r="E21" s="372">
        <v>0</v>
      </c>
      <c r="F21" s="372">
        <v>0</v>
      </c>
      <c r="G21" s="372">
        <v>0</v>
      </c>
      <c r="H21" s="372">
        <v>0</v>
      </c>
      <c r="I21" s="373">
        <f t="shared" si="1"/>
        <v>0</v>
      </c>
      <c r="J21" s="47"/>
      <c r="K21" s="47"/>
      <c r="L21" s="47"/>
    </row>
    <row r="22" spans="1:12" ht="19.5" customHeight="1" thickBot="1" x14ac:dyDescent="0.35">
      <c r="A22" s="799" t="s">
        <v>729</v>
      </c>
      <c r="B22" s="421"/>
      <c r="C22" s="395">
        <v>0</v>
      </c>
      <c r="D22" s="394">
        <v>0</v>
      </c>
      <c r="E22" s="394">
        <v>0</v>
      </c>
      <c r="F22" s="394">
        <v>0</v>
      </c>
      <c r="G22" s="394">
        <v>0</v>
      </c>
      <c r="H22" s="394">
        <v>0</v>
      </c>
      <c r="I22" s="378"/>
      <c r="J22" s="47"/>
      <c r="K22" s="47"/>
      <c r="L22" s="47"/>
    </row>
    <row r="23" spans="1:12" ht="27" customHeight="1" thickBot="1" x14ac:dyDescent="0.35">
      <c r="A23" s="417">
        <v>150</v>
      </c>
      <c r="B23" s="637" t="s">
        <v>730</v>
      </c>
      <c r="C23" s="383">
        <f t="shared" ref="C23:I23" si="5">C24+C25</f>
        <v>83501</v>
      </c>
      <c r="D23" s="381">
        <f t="shared" si="5"/>
        <v>83501</v>
      </c>
      <c r="E23" s="381">
        <f t="shared" si="5"/>
        <v>0</v>
      </c>
      <c r="F23" s="381">
        <f t="shared" si="5"/>
        <v>0</v>
      </c>
      <c r="G23" s="381">
        <f t="shared" si="5"/>
        <v>0</v>
      </c>
      <c r="H23" s="381">
        <f t="shared" si="5"/>
        <v>55670</v>
      </c>
      <c r="I23" s="382">
        <f t="shared" si="5"/>
        <v>27831</v>
      </c>
      <c r="J23" s="47"/>
      <c r="K23" s="47"/>
      <c r="L23" s="47"/>
    </row>
    <row r="24" spans="1:12" ht="24" customHeight="1" x14ac:dyDescent="0.3">
      <c r="A24" s="406">
        <v>160</v>
      </c>
      <c r="B24" s="649" t="s">
        <v>731</v>
      </c>
      <c r="C24" s="359">
        <v>83501</v>
      </c>
      <c r="D24" s="357">
        <v>83501</v>
      </c>
      <c r="E24" s="357">
        <v>0</v>
      </c>
      <c r="F24" s="357">
        <v>0</v>
      </c>
      <c r="G24" s="357">
        <v>0</v>
      </c>
      <c r="H24" s="357">
        <v>55670</v>
      </c>
      <c r="I24" s="389">
        <f>D24+E24+F24-G24-H24</f>
        <v>27831</v>
      </c>
      <c r="J24" s="47"/>
      <c r="K24" s="47"/>
      <c r="L24" s="47"/>
    </row>
    <row r="25" spans="1:12" ht="15.75" customHeight="1" x14ac:dyDescent="0.3">
      <c r="A25" s="409" t="s">
        <v>417</v>
      </c>
      <c r="B25" s="410" t="s">
        <v>732</v>
      </c>
      <c r="C25" s="374">
        <v>0</v>
      </c>
      <c r="D25" s="372">
        <v>0</v>
      </c>
      <c r="E25" s="372">
        <v>0</v>
      </c>
      <c r="F25" s="372">
        <v>0</v>
      </c>
      <c r="G25" s="372">
        <v>0</v>
      </c>
      <c r="H25" s="372">
        <v>0</v>
      </c>
      <c r="I25" s="373">
        <f>D25+E25+F25-G25-H25</f>
        <v>0</v>
      </c>
      <c r="J25" s="47"/>
      <c r="K25" s="47"/>
      <c r="L25" s="47"/>
    </row>
    <row r="26" spans="1:12" ht="15.75" customHeight="1" x14ac:dyDescent="0.3">
      <c r="A26" s="409" t="s">
        <v>369</v>
      </c>
      <c r="B26" s="410" t="s">
        <v>733</v>
      </c>
      <c r="C26" s="374">
        <f t="shared" ref="C26:I26" si="6">C27+C28</f>
        <v>0</v>
      </c>
      <c r="D26" s="372">
        <f t="shared" si="6"/>
        <v>0</v>
      </c>
      <c r="E26" s="372">
        <f t="shared" si="6"/>
        <v>0</v>
      </c>
      <c r="F26" s="372">
        <f t="shared" si="6"/>
        <v>0</v>
      </c>
      <c r="G26" s="372">
        <f t="shared" si="6"/>
        <v>0</v>
      </c>
      <c r="H26" s="372">
        <f t="shared" si="6"/>
        <v>0</v>
      </c>
      <c r="I26" s="373">
        <f t="shared" si="6"/>
        <v>0</v>
      </c>
      <c r="J26" s="47"/>
      <c r="K26" s="47"/>
      <c r="L26" s="47"/>
    </row>
    <row r="27" spans="1:12" ht="14.25" customHeight="1" x14ac:dyDescent="0.3">
      <c r="A27" s="409" t="s">
        <v>371</v>
      </c>
      <c r="B27" s="410" t="s">
        <v>734</v>
      </c>
      <c r="C27" s="374">
        <v>0</v>
      </c>
      <c r="D27" s="372">
        <v>0</v>
      </c>
      <c r="E27" s="372">
        <v>0</v>
      </c>
      <c r="F27" s="372">
        <v>0</v>
      </c>
      <c r="G27" s="372">
        <v>0</v>
      </c>
      <c r="H27" s="372">
        <v>0</v>
      </c>
      <c r="I27" s="373">
        <f>D27+E27+F27-G27-H27</f>
        <v>0</v>
      </c>
      <c r="J27" s="47"/>
      <c r="K27" s="47"/>
      <c r="L27" s="47"/>
    </row>
    <row r="28" spans="1:12" ht="16.5" customHeight="1" thickBot="1" x14ac:dyDescent="0.35">
      <c r="A28" s="413" t="s">
        <v>373</v>
      </c>
      <c r="B28" s="414" t="s">
        <v>735</v>
      </c>
      <c r="C28" s="395">
        <v>0</v>
      </c>
      <c r="D28" s="394">
        <v>0</v>
      </c>
      <c r="E28" s="394">
        <v>0</v>
      </c>
      <c r="F28" s="394">
        <v>0</v>
      </c>
      <c r="G28" s="394">
        <v>0</v>
      </c>
      <c r="H28" s="394">
        <v>0</v>
      </c>
      <c r="I28" s="378">
        <f>D28+E28+F28-G28-H28</f>
        <v>0</v>
      </c>
      <c r="J28" s="47"/>
      <c r="K28" s="47"/>
      <c r="L28" s="47"/>
    </row>
    <row r="29" spans="1:12" ht="20.100000000000001" customHeight="1" thickBot="1" x14ac:dyDescent="0.35">
      <c r="A29" s="417" t="s">
        <v>375</v>
      </c>
      <c r="B29" s="637" t="s">
        <v>736</v>
      </c>
      <c r="C29" s="383">
        <f t="shared" ref="C29:I29" si="7">C31+C30</f>
        <v>0</v>
      </c>
      <c r="D29" s="381">
        <f t="shared" si="7"/>
        <v>0</v>
      </c>
      <c r="E29" s="381">
        <f t="shared" si="7"/>
        <v>0</v>
      </c>
      <c r="F29" s="381">
        <f t="shared" si="7"/>
        <v>0</v>
      </c>
      <c r="G29" s="381">
        <f t="shared" si="7"/>
        <v>0</v>
      </c>
      <c r="H29" s="381">
        <f t="shared" si="7"/>
        <v>0</v>
      </c>
      <c r="I29" s="382">
        <f t="shared" si="7"/>
        <v>0</v>
      </c>
      <c r="J29" s="47"/>
      <c r="K29" s="47"/>
      <c r="L29" s="47"/>
    </row>
    <row r="30" spans="1:12" ht="15.75" customHeight="1" x14ac:dyDescent="0.3">
      <c r="A30" s="406" t="s">
        <v>378</v>
      </c>
      <c r="B30" s="407" t="s">
        <v>737</v>
      </c>
      <c r="C30" s="390">
        <v>0</v>
      </c>
      <c r="D30" s="388">
        <v>0</v>
      </c>
      <c r="E30" s="388">
        <v>0</v>
      </c>
      <c r="F30" s="388">
        <v>0</v>
      </c>
      <c r="G30" s="388">
        <v>0</v>
      </c>
      <c r="H30" s="388">
        <v>0</v>
      </c>
      <c r="I30" s="389">
        <f>D30+E30+F30-G30-H30</f>
        <v>0</v>
      </c>
      <c r="J30" s="47"/>
      <c r="K30" s="47"/>
      <c r="L30" s="47"/>
    </row>
    <row r="31" spans="1:12" ht="20.100000000000001" customHeight="1" thickBot="1" x14ac:dyDescent="0.35">
      <c r="A31" s="793" t="s">
        <v>380</v>
      </c>
      <c r="B31" s="800" t="s">
        <v>738</v>
      </c>
      <c r="C31" s="405">
        <v>0</v>
      </c>
      <c r="D31" s="403">
        <v>0</v>
      </c>
      <c r="E31" s="403">
        <v>0</v>
      </c>
      <c r="F31" s="403">
        <v>0</v>
      </c>
      <c r="G31" s="403">
        <v>0</v>
      </c>
      <c r="H31" s="403">
        <v>0</v>
      </c>
      <c r="I31" s="404">
        <f>D31+E31+F31-G31-H31</f>
        <v>0</v>
      </c>
      <c r="J31" s="47"/>
      <c r="K31" s="47"/>
      <c r="L31" s="47"/>
    </row>
    <row r="32" spans="1:12" ht="19.5" customHeight="1" x14ac:dyDescent="0.3">
      <c r="A32" s="426"/>
      <c r="B32" s="426"/>
      <c r="C32" s="426"/>
      <c r="D32" s="426"/>
      <c r="E32" s="426"/>
      <c r="F32" s="426"/>
      <c r="G32" s="426"/>
      <c r="H32" s="426"/>
      <c r="I32" s="426"/>
      <c r="J32" s="47"/>
      <c r="K32" s="47"/>
      <c r="L32" s="47"/>
    </row>
    <row r="33" spans="1:12" ht="19.5" customHeight="1" x14ac:dyDescent="0.3">
      <c r="A33" s="426"/>
      <c r="B33" s="1355" t="s">
        <v>739</v>
      </c>
      <c r="C33" s="1349"/>
      <c r="D33" s="801"/>
      <c r="E33" s="426"/>
      <c r="F33" s="426"/>
      <c r="G33" s="426"/>
      <c r="H33" s="426"/>
      <c r="I33" s="426"/>
      <c r="J33" s="47"/>
      <c r="K33" s="47"/>
      <c r="L33" s="47"/>
    </row>
    <row r="34" spans="1:12" ht="19.5" customHeight="1" thickBot="1" x14ac:dyDescent="0.35">
      <c r="A34" s="426"/>
      <c r="B34" s="426"/>
      <c r="C34" s="426"/>
      <c r="D34" s="426"/>
      <c r="E34" s="426"/>
      <c r="F34" s="426"/>
      <c r="G34" s="426"/>
      <c r="H34" s="426"/>
      <c r="I34" s="426"/>
      <c r="J34" s="47"/>
      <c r="K34" s="47"/>
      <c r="L34" s="47"/>
    </row>
    <row r="35" spans="1:12" s="54" customFormat="1" ht="47.25" customHeight="1" x14ac:dyDescent="0.3">
      <c r="A35" s="802" t="s">
        <v>26</v>
      </c>
      <c r="B35" s="803" t="s">
        <v>740</v>
      </c>
      <c r="C35" s="804" t="s">
        <v>741</v>
      </c>
      <c r="D35" s="805" t="s">
        <v>742</v>
      </c>
      <c r="E35" s="1466" t="s">
        <v>743</v>
      </c>
      <c r="F35" s="1307"/>
      <c r="G35" s="1307"/>
      <c r="H35" s="1307"/>
      <c r="I35" s="1308"/>
      <c r="J35" s="56"/>
      <c r="K35" s="56"/>
      <c r="L35" s="56"/>
    </row>
    <row r="36" spans="1:12" ht="19.5" customHeight="1" x14ac:dyDescent="0.3">
      <c r="A36" s="806" t="s">
        <v>156</v>
      </c>
      <c r="B36" s="420"/>
      <c r="C36" s="807"/>
      <c r="D36" s="808"/>
      <c r="E36" s="1467"/>
      <c r="F36" s="1414"/>
      <c r="G36" s="1414"/>
      <c r="H36" s="1414"/>
      <c r="I36" s="1415"/>
      <c r="J36" s="47"/>
      <c r="K36" s="47"/>
      <c r="L36" s="47"/>
    </row>
    <row r="37" spans="1:12" ht="19.5" customHeight="1" x14ac:dyDescent="0.3">
      <c r="A37" s="806" t="s">
        <v>182</v>
      </c>
      <c r="B37" s="420"/>
      <c r="C37" s="807"/>
      <c r="D37" s="808"/>
      <c r="E37" s="1467"/>
      <c r="F37" s="1414"/>
      <c r="G37" s="1414"/>
      <c r="H37" s="1414"/>
      <c r="I37" s="1415"/>
      <c r="J37" s="47"/>
      <c r="K37" s="47"/>
      <c r="L37" s="47"/>
    </row>
    <row r="38" spans="1:12" ht="19.5" customHeight="1" x14ac:dyDescent="0.3">
      <c r="A38" s="806" t="s">
        <v>234</v>
      </c>
      <c r="B38" s="420"/>
      <c r="C38" s="807"/>
      <c r="D38" s="808"/>
      <c r="E38" s="1467"/>
      <c r="F38" s="1414"/>
      <c r="G38" s="1414"/>
      <c r="H38" s="1414"/>
      <c r="I38" s="1415"/>
      <c r="J38" s="47"/>
      <c r="K38" s="47"/>
      <c r="L38" s="47"/>
    </row>
    <row r="39" spans="1:12" ht="19.5" customHeight="1" thickBot="1" x14ac:dyDescent="0.35">
      <c r="A39" s="810" t="s">
        <v>256</v>
      </c>
      <c r="B39" s="800"/>
      <c r="C39" s="811"/>
      <c r="D39" s="812"/>
      <c r="E39" s="1463"/>
      <c r="F39" s="1423"/>
      <c r="G39" s="1423"/>
      <c r="H39" s="1423"/>
      <c r="I39" s="1424"/>
      <c r="J39" s="47"/>
      <c r="K39" s="47"/>
      <c r="L39" s="47"/>
    </row>
    <row r="40" spans="1:12" ht="19.5" customHeight="1" x14ac:dyDescent="0.3">
      <c r="A40" s="426"/>
      <c r="B40" s="426"/>
      <c r="C40" s="426"/>
      <c r="D40" s="426"/>
      <c r="E40" s="426"/>
      <c r="F40" s="426"/>
      <c r="G40" s="426"/>
      <c r="H40" s="426"/>
      <c r="I40" s="426"/>
    </row>
  </sheetData>
  <mergeCells count="15">
    <mergeCell ref="B1:C1"/>
    <mergeCell ref="B33:C33"/>
    <mergeCell ref="E38:I38"/>
    <mergeCell ref="G5:H5"/>
    <mergeCell ref="E5:F5"/>
    <mergeCell ref="E36:I36"/>
    <mergeCell ref="E39:I39"/>
    <mergeCell ref="A5:A6"/>
    <mergeCell ref="A7:I7"/>
    <mergeCell ref="B5:B6"/>
    <mergeCell ref="C5:C6"/>
    <mergeCell ref="I5:I6"/>
    <mergeCell ref="E35:I35"/>
    <mergeCell ref="D5:D6"/>
    <mergeCell ref="E37:I37"/>
  </mergeCells>
  <pageMargins left="0.7" right="0.7" top="0.75" bottom="0.75" header="0.3" footer="0.3"/>
  <pageSetup scale="85" orientation="landscape"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N70"/>
  <sheetViews>
    <sheetView topLeftCell="A10" zoomScaleNormal="100" workbookViewId="0">
      <selection activeCell="H10" sqref="H10"/>
    </sheetView>
  </sheetViews>
  <sheetFormatPr defaultColWidth="9.140625" defaultRowHeight="18.75" customHeight="1" x14ac:dyDescent="0.25"/>
  <cols>
    <col min="1" max="1" width="5.42578125" style="33" customWidth="1"/>
    <col min="2" max="2" width="30.85546875" style="9" customWidth="1"/>
    <col min="3" max="3" width="11.28515625" style="27" customWidth="1"/>
    <col min="4" max="4" width="12.42578125" style="27" customWidth="1"/>
    <col min="5" max="5" width="14.42578125" style="9" customWidth="1"/>
    <col min="6" max="6" width="11" style="9" customWidth="1"/>
    <col min="7" max="7" width="14" style="9" customWidth="1"/>
    <col min="8" max="8" width="9.85546875" style="9" customWidth="1"/>
    <col min="9" max="9" width="13.5703125" style="9" customWidth="1"/>
    <col min="10" max="11" width="9.140625" style="9" customWidth="1"/>
    <col min="12" max="16384" width="9.140625" style="9"/>
  </cols>
  <sheetData>
    <row r="1" spans="1:14" ht="18.75" customHeight="1" x14ac:dyDescent="0.3">
      <c r="A1" s="1365" t="s">
        <v>744</v>
      </c>
      <c r="B1" s="1390"/>
      <c r="C1" s="1468"/>
      <c r="D1" s="1468"/>
      <c r="E1" s="3"/>
      <c r="F1" s="3"/>
      <c r="G1" s="3"/>
      <c r="H1" s="3"/>
      <c r="I1" s="3"/>
      <c r="N1" s="77"/>
    </row>
    <row r="2" spans="1:14" ht="18.75" customHeight="1" x14ac:dyDescent="0.3">
      <c r="A2" s="98"/>
      <c r="B2" s="3"/>
      <c r="C2" s="3"/>
      <c r="D2" s="48"/>
      <c r="E2" s="3"/>
      <c r="F2" s="3"/>
      <c r="G2" s="3"/>
      <c r="H2" s="3"/>
      <c r="I2" s="3"/>
    </row>
    <row r="3" spans="1:14" ht="18.75" customHeight="1" x14ac:dyDescent="0.3">
      <c r="A3" s="98"/>
      <c r="B3" s="172" t="s">
        <v>340</v>
      </c>
      <c r="C3" s="166"/>
      <c r="D3" s="48"/>
      <c r="E3" s="3"/>
      <c r="F3" s="3"/>
      <c r="G3" s="3"/>
      <c r="H3" s="3"/>
      <c r="I3" s="3"/>
    </row>
    <row r="4" spans="1:14" ht="17.25" customHeight="1" thickBot="1" x14ac:dyDescent="0.35">
      <c r="A4" s="98"/>
      <c r="B4" s="99" t="s">
        <v>84</v>
      </c>
      <c r="C4" s="99"/>
      <c r="D4" s="48"/>
      <c r="E4" s="3"/>
      <c r="F4" s="3"/>
      <c r="G4" s="3"/>
      <c r="H4" s="3"/>
      <c r="I4" s="3"/>
    </row>
    <row r="5" spans="1:14" ht="40.5" customHeight="1" thickBot="1" x14ac:dyDescent="0.3">
      <c r="A5" s="1464" t="s">
        <v>26</v>
      </c>
      <c r="B5" s="1452" t="s">
        <v>27</v>
      </c>
      <c r="C5" s="1341" t="s">
        <v>442</v>
      </c>
      <c r="D5" s="1313" t="s">
        <v>443</v>
      </c>
      <c r="E5" s="1311" t="s">
        <v>444</v>
      </c>
      <c r="F5" s="1316"/>
      <c r="G5" s="1311" t="s">
        <v>445</v>
      </c>
      <c r="H5" s="1316"/>
      <c r="I5" s="1313" t="s">
        <v>29</v>
      </c>
    </row>
    <row r="6" spans="1:14" ht="20.25" customHeight="1" thickBot="1" x14ac:dyDescent="0.3">
      <c r="A6" s="1312"/>
      <c r="B6" s="1357"/>
      <c r="C6" s="1357"/>
      <c r="D6" s="1312"/>
      <c r="E6" s="536" t="s">
        <v>712</v>
      </c>
      <c r="F6" s="536" t="s">
        <v>713</v>
      </c>
      <c r="G6" s="536" t="s">
        <v>712</v>
      </c>
      <c r="H6" s="536" t="s">
        <v>713</v>
      </c>
      <c r="I6" s="1312"/>
    </row>
    <row r="7" spans="1:14" ht="20.25" customHeight="1" thickBot="1" x14ac:dyDescent="0.3">
      <c r="A7" s="511" t="s">
        <v>156</v>
      </c>
      <c r="B7" s="666" t="s">
        <v>745</v>
      </c>
      <c r="C7" s="383">
        <f t="shared" ref="C7:H7" si="0">C8+C9+C10+C12+C13+C14+C15</f>
        <v>787745.18</v>
      </c>
      <c r="D7" s="381">
        <f t="shared" si="0"/>
        <v>691543.87000000011</v>
      </c>
      <c r="E7" s="381">
        <f t="shared" si="0"/>
        <v>32388829.099999998</v>
      </c>
      <c r="F7" s="381">
        <f t="shared" si="0"/>
        <v>5223.7299999999996</v>
      </c>
      <c r="G7" s="381">
        <f t="shared" si="0"/>
        <v>31453121.82</v>
      </c>
      <c r="H7" s="381">
        <f t="shared" si="0"/>
        <v>2000.73</v>
      </c>
      <c r="I7" s="382">
        <f t="shared" ref="I7:I33" si="1">D7+E7+F7-G7-H7</f>
        <v>1630474.149999999</v>
      </c>
    </row>
    <row r="8" spans="1:14" ht="27.75" customHeight="1" x14ac:dyDescent="0.25">
      <c r="A8" s="520" t="s">
        <v>182</v>
      </c>
      <c r="B8" s="815" t="s">
        <v>746</v>
      </c>
      <c r="C8" s="359"/>
      <c r="D8" s="357">
        <v>231.43</v>
      </c>
      <c r="E8" s="357">
        <v>0</v>
      </c>
      <c r="F8" s="357">
        <v>0</v>
      </c>
      <c r="G8" s="357"/>
      <c r="H8" s="357">
        <v>0</v>
      </c>
      <c r="I8" s="389">
        <f t="shared" si="1"/>
        <v>231.43</v>
      </c>
    </row>
    <row r="9" spans="1:14" ht="34.5" customHeight="1" x14ac:dyDescent="0.25">
      <c r="A9" s="522" t="s">
        <v>234</v>
      </c>
      <c r="B9" s="816" t="s">
        <v>747</v>
      </c>
      <c r="C9" s="336">
        <v>0</v>
      </c>
      <c r="D9" s="334">
        <v>0</v>
      </c>
      <c r="E9" s="334">
        <v>1818427.53</v>
      </c>
      <c r="F9" s="334">
        <v>0</v>
      </c>
      <c r="G9" s="334">
        <v>1818427.53</v>
      </c>
      <c r="H9" s="334">
        <v>0</v>
      </c>
      <c r="I9" s="373">
        <f t="shared" si="1"/>
        <v>0</v>
      </c>
    </row>
    <row r="10" spans="1:14" ht="33" customHeight="1" x14ac:dyDescent="0.25">
      <c r="A10" s="522" t="s">
        <v>256</v>
      </c>
      <c r="B10" s="816" t="s">
        <v>748</v>
      </c>
      <c r="C10" s="336">
        <v>1879.46</v>
      </c>
      <c r="D10" s="334">
        <v>11457.26</v>
      </c>
      <c r="E10" s="334">
        <v>10593668.34</v>
      </c>
      <c r="F10" s="334">
        <v>3723</v>
      </c>
      <c r="G10" s="334">
        <v>10607547.6</v>
      </c>
      <c r="H10" s="334">
        <v>500</v>
      </c>
      <c r="I10" s="373">
        <f t="shared" si="1"/>
        <v>801</v>
      </c>
    </row>
    <row r="11" spans="1:14" ht="20.25" customHeight="1" x14ac:dyDescent="0.25">
      <c r="A11" s="522" t="s">
        <v>275</v>
      </c>
      <c r="B11" s="817" t="s">
        <v>749</v>
      </c>
      <c r="C11" s="336">
        <v>0</v>
      </c>
      <c r="D11" s="334">
        <v>0</v>
      </c>
      <c r="E11" s="334">
        <v>0</v>
      </c>
      <c r="F11" s="334">
        <v>0</v>
      </c>
      <c r="G11" s="334">
        <v>0</v>
      </c>
      <c r="H11" s="334">
        <v>0</v>
      </c>
      <c r="I11" s="373">
        <f t="shared" si="1"/>
        <v>0</v>
      </c>
    </row>
    <row r="12" spans="1:14" ht="20.25" customHeight="1" x14ac:dyDescent="0.25">
      <c r="A12" s="522" t="s">
        <v>347</v>
      </c>
      <c r="B12" s="816" t="s">
        <v>750</v>
      </c>
      <c r="C12" s="336">
        <v>152228.91</v>
      </c>
      <c r="D12" s="334">
        <v>46218.37</v>
      </c>
      <c r="E12" s="334">
        <v>3063880.84</v>
      </c>
      <c r="F12" s="334">
        <v>234</v>
      </c>
      <c r="G12" s="334">
        <v>2901045.09</v>
      </c>
      <c r="H12" s="334">
        <v>234</v>
      </c>
      <c r="I12" s="373">
        <f t="shared" si="1"/>
        <v>209054.12000000011</v>
      </c>
    </row>
    <row r="13" spans="1:14" ht="27" customHeight="1" x14ac:dyDescent="0.25">
      <c r="A13" s="522" t="s">
        <v>349</v>
      </c>
      <c r="B13" s="816" t="s">
        <v>751</v>
      </c>
      <c r="C13" s="336">
        <v>633636.81000000006</v>
      </c>
      <c r="D13" s="334">
        <v>633636.81000000006</v>
      </c>
      <c r="E13" s="334">
        <v>13715773.449999999</v>
      </c>
      <c r="F13" s="334">
        <v>209.65</v>
      </c>
      <c r="G13" s="334">
        <v>12955858.42</v>
      </c>
      <c r="H13" s="334">
        <v>209.65</v>
      </c>
      <c r="I13" s="373">
        <f t="shared" si="1"/>
        <v>1393551.8400000003</v>
      </c>
    </row>
    <row r="14" spans="1:14" ht="20.25" customHeight="1" x14ac:dyDescent="0.25">
      <c r="A14" s="522" t="s">
        <v>351</v>
      </c>
      <c r="B14" s="816" t="s">
        <v>86</v>
      </c>
      <c r="C14" s="336">
        <v>0</v>
      </c>
      <c r="D14" s="334">
        <v>0</v>
      </c>
      <c r="E14" s="334">
        <v>71446.16</v>
      </c>
      <c r="F14" s="334">
        <v>0</v>
      </c>
      <c r="G14" s="334">
        <v>71446.16</v>
      </c>
      <c r="H14" s="334">
        <v>0</v>
      </c>
      <c r="I14" s="373">
        <f t="shared" si="1"/>
        <v>0</v>
      </c>
    </row>
    <row r="15" spans="1:14" ht="27.75" customHeight="1" thickBot="1" x14ac:dyDescent="0.3">
      <c r="A15" s="697" t="s">
        <v>353</v>
      </c>
      <c r="B15" s="818" t="s">
        <v>752</v>
      </c>
      <c r="C15" s="367">
        <v>0</v>
      </c>
      <c r="D15" s="365">
        <v>0</v>
      </c>
      <c r="E15" s="365">
        <v>3125632.78</v>
      </c>
      <c r="F15" s="365">
        <v>1057.08</v>
      </c>
      <c r="G15" s="365">
        <v>3098797.02</v>
      </c>
      <c r="H15" s="365">
        <v>1057.08</v>
      </c>
      <c r="I15" s="378">
        <f t="shared" si="1"/>
        <v>26835.759999999849</v>
      </c>
    </row>
    <row r="16" spans="1:14" ht="27" customHeight="1" x14ac:dyDescent="0.25">
      <c r="A16" s="819" t="s">
        <v>355</v>
      </c>
      <c r="B16" s="820" t="s">
        <v>753</v>
      </c>
      <c r="C16" s="497">
        <f t="shared" ref="C16:H16" si="2">SUM(C17+C23+C24+C25)</f>
        <v>1561.12</v>
      </c>
      <c r="D16" s="495">
        <f t="shared" si="2"/>
        <v>1561.12</v>
      </c>
      <c r="E16" s="495">
        <f t="shared" si="2"/>
        <v>0</v>
      </c>
      <c r="F16" s="495">
        <f t="shared" si="2"/>
        <v>0</v>
      </c>
      <c r="G16" s="495">
        <f t="shared" si="2"/>
        <v>0</v>
      </c>
      <c r="H16" s="495">
        <f t="shared" si="2"/>
        <v>1561.12</v>
      </c>
      <c r="I16" s="496">
        <f t="shared" si="1"/>
        <v>0</v>
      </c>
    </row>
    <row r="17" spans="1:9" ht="25.5" customHeight="1" thickBot="1" x14ac:dyDescent="0.3">
      <c r="A17" s="821" t="s">
        <v>357</v>
      </c>
      <c r="B17" s="822" t="s">
        <v>754</v>
      </c>
      <c r="C17" s="405">
        <f t="shared" ref="C17:H17" si="3">SUM(C18+C19)</f>
        <v>1561.12</v>
      </c>
      <c r="D17" s="403">
        <f t="shared" si="3"/>
        <v>1561.12</v>
      </c>
      <c r="E17" s="403">
        <f t="shared" si="3"/>
        <v>0</v>
      </c>
      <c r="F17" s="403">
        <f t="shared" si="3"/>
        <v>0</v>
      </c>
      <c r="G17" s="403">
        <f t="shared" si="3"/>
        <v>0</v>
      </c>
      <c r="H17" s="403">
        <f t="shared" si="3"/>
        <v>1561.12</v>
      </c>
      <c r="I17" s="404">
        <f t="shared" si="1"/>
        <v>0</v>
      </c>
    </row>
    <row r="18" spans="1:9" ht="24" customHeight="1" thickBot="1" x14ac:dyDescent="0.3">
      <c r="A18" s="513" t="s">
        <v>357</v>
      </c>
      <c r="B18" s="823" t="s">
        <v>755</v>
      </c>
      <c r="C18" s="824">
        <v>0</v>
      </c>
      <c r="D18" s="825">
        <v>0</v>
      </c>
      <c r="E18" s="825">
        <v>0</v>
      </c>
      <c r="F18" s="825">
        <v>0</v>
      </c>
      <c r="G18" s="516">
        <v>0</v>
      </c>
      <c r="H18" s="825">
        <v>0</v>
      </c>
      <c r="I18" s="517">
        <f t="shared" si="1"/>
        <v>0</v>
      </c>
    </row>
    <row r="19" spans="1:9" ht="29.25" customHeight="1" thickBot="1" x14ac:dyDescent="0.3">
      <c r="A19" s="511" t="s">
        <v>359</v>
      </c>
      <c r="B19" s="826" t="s">
        <v>756</v>
      </c>
      <c r="C19" s="383">
        <f t="shared" ref="C19:H19" si="4">C20+C21+C22</f>
        <v>1561.12</v>
      </c>
      <c r="D19" s="381">
        <f t="shared" si="4"/>
        <v>1561.12</v>
      </c>
      <c r="E19" s="381">
        <f t="shared" si="4"/>
        <v>0</v>
      </c>
      <c r="F19" s="381">
        <f t="shared" si="4"/>
        <v>0</v>
      </c>
      <c r="G19" s="381">
        <f t="shared" si="4"/>
        <v>0</v>
      </c>
      <c r="H19" s="381">
        <f t="shared" si="4"/>
        <v>1561.12</v>
      </c>
      <c r="I19" s="382">
        <f t="shared" si="1"/>
        <v>0</v>
      </c>
    </row>
    <row r="20" spans="1:9" ht="26.25" customHeight="1" x14ac:dyDescent="0.25">
      <c r="A20" s="520" t="s">
        <v>361</v>
      </c>
      <c r="B20" s="827" t="s">
        <v>757</v>
      </c>
      <c r="C20" s="359">
        <v>1561.12</v>
      </c>
      <c r="D20" s="357">
        <v>1561.12</v>
      </c>
      <c r="E20" s="357">
        <v>0</v>
      </c>
      <c r="F20" s="825">
        <v>0</v>
      </c>
      <c r="G20" s="357">
        <v>0</v>
      </c>
      <c r="H20" s="357">
        <v>1561.12</v>
      </c>
      <c r="I20" s="389">
        <f t="shared" si="1"/>
        <v>0</v>
      </c>
    </row>
    <row r="21" spans="1:9" ht="20.25" customHeight="1" x14ac:dyDescent="0.25">
      <c r="A21" s="522" t="s">
        <v>363</v>
      </c>
      <c r="B21" s="817" t="s">
        <v>758</v>
      </c>
      <c r="C21" s="336">
        <v>0</v>
      </c>
      <c r="D21" s="334">
        <v>0</v>
      </c>
      <c r="E21" s="334">
        <v>0</v>
      </c>
      <c r="F21" s="334">
        <v>0</v>
      </c>
      <c r="G21" s="334">
        <v>0</v>
      </c>
      <c r="H21" s="334">
        <v>0</v>
      </c>
      <c r="I21" s="373">
        <f t="shared" si="1"/>
        <v>0</v>
      </c>
    </row>
    <row r="22" spans="1:9" ht="20.25" customHeight="1" x14ac:dyDescent="0.25">
      <c r="A22" s="522" t="s">
        <v>365</v>
      </c>
      <c r="B22" s="817" t="s">
        <v>759</v>
      </c>
      <c r="C22" s="336">
        <v>0</v>
      </c>
      <c r="D22" s="334">
        <v>0</v>
      </c>
      <c r="E22" s="334">
        <v>0</v>
      </c>
      <c r="F22" s="334">
        <v>0</v>
      </c>
      <c r="G22" s="334">
        <v>0</v>
      </c>
      <c r="H22" s="334">
        <v>0</v>
      </c>
      <c r="I22" s="373">
        <f t="shared" si="1"/>
        <v>0</v>
      </c>
    </row>
    <row r="23" spans="1:9" ht="20.25" customHeight="1" x14ac:dyDescent="0.25">
      <c r="A23" s="522" t="s">
        <v>415</v>
      </c>
      <c r="B23" s="713" t="s">
        <v>760</v>
      </c>
      <c r="C23" s="336">
        <v>0</v>
      </c>
      <c r="D23" s="334">
        <v>0</v>
      </c>
      <c r="E23" s="372">
        <v>0</v>
      </c>
      <c r="F23" s="334">
        <v>0</v>
      </c>
      <c r="G23" s="372">
        <v>0</v>
      </c>
      <c r="H23" s="334">
        <v>0</v>
      </c>
      <c r="I23" s="373">
        <f t="shared" si="1"/>
        <v>0</v>
      </c>
    </row>
    <row r="24" spans="1:9" ht="20.25" customHeight="1" x14ac:dyDescent="0.25">
      <c r="A24" s="522" t="s">
        <v>417</v>
      </c>
      <c r="B24" s="713" t="s">
        <v>761</v>
      </c>
      <c r="C24" s="336">
        <v>0</v>
      </c>
      <c r="D24" s="334">
        <v>0</v>
      </c>
      <c r="E24" s="372">
        <v>0</v>
      </c>
      <c r="F24" s="334">
        <v>0</v>
      </c>
      <c r="G24" s="372">
        <v>0</v>
      </c>
      <c r="H24" s="334">
        <v>0</v>
      </c>
      <c r="I24" s="373">
        <f t="shared" si="1"/>
        <v>0</v>
      </c>
    </row>
    <row r="25" spans="1:9" ht="21.75" customHeight="1" thickBot="1" x14ac:dyDescent="0.3">
      <c r="A25" s="697" t="s">
        <v>369</v>
      </c>
      <c r="B25" s="828" t="s">
        <v>762</v>
      </c>
      <c r="C25" s="367">
        <v>0</v>
      </c>
      <c r="D25" s="365">
        <v>0</v>
      </c>
      <c r="E25" s="394">
        <v>0</v>
      </c>
      <c r="F25" s="365">
        <v>0</v>
      </c>
      <c r="G25" s="394">
        <v>0</v>
      </c>
      <c r="H25" s="365">
        <v>0</v>
      </c>
      <c r="I25" s="378">
        <f t="shared" si="1"/>
        <v>0</v>
      </c>
    </row>
    <row r="26" spans="1:9" ht="28.5" customHeight="1" thickBot="1" x14ac:dyDescent="0.3">
      <c r="A26" s="511" t="s">
        <v>371</v>
      </c>
      <c r="B26" s="829" t="s">
        <v>263</v>
      </c>
      <c r="C26" s="383">
        <f t="shared" ref="C26:H26" si="5">C29+C28+C27</f>
        <v>1446.67</v>
      </c>
      <c r="D26" s="381">
        <f t="shared" si="5"/>
        <v>1446.67</v>
      </c>
      <c r="E26" s="381">
        <f t="shared" si="5"/>
        <v>19.28</v>
      </c>
      <c r="F26" s="381">
        <f t="shared" si="5"/>
        <v>0</v>
      </c>
      <c r="G26" s="381">
        <f t="shared" si="5"/>
        <v>0</v>
      </c>
      <c r="H26" s="381">
        <f t="shared" si="5"/>
        <v>0</v>
      </c>
      <c r="I26" s="382">
        <f t="shared" si="1"/>
        <v>1465.95</v>
      </c>
    </row>
    <row r="27" spans="1:9" ht="30" customHeight="1" x14ac:dyDescent="0.25">
      <c r="A27" s="520" t="s">
        <v>373</v>
      </c>
      <c r="B27" s="830" t="s">
        <v>265</v>
      </c>
      <c r="C27" s="359">
        <v>1446.67</v>
      </c>
      <c r="D27" s="357">
        <v>1446.67</v>
      </c>
      <c r="E27" s="357">
        <v>19.28</v>
      </c>
      <c r="F27" s="388">
        <v>0</v>
      </c>
      <c r="G27" s="357">
        <v>0</v>
      </c>
      <c r="H27" s="357">
        <v>0</v>
      </c>
      <c r="I27" s="389">
        <f t="shared" si="1"/>
        <v>1465.95</v>
      </c>
    </row>
    <row r="28" spans="1:9" ht="17.25" customHeight="1" x14ac:dyDescent="0.25">
      <c r="A28" s="522" t="s">
        <v>375</v>
      </c>
      <c r="B28" s="831" t="s">
        <v>267</v>
      </c>
      <c r="C28" s="359">
        <v>0</v>
      </c>
      <c r="D28" s="334">
        <v>0</v>
      </c>
      <c r="E28" s="334">
        <v>0</v>
      </c>
      <c r="F28" s="372">
        <v>0</v>
      </c>
      <c r="G28" s="334">
        <v>0</v>
      </c>
      <c r="H28" s="334">
        <v>0</v>
      </c>
      <c r="I28" s="373">
        <f t="shared" si="1"/>
        <v>0</v>
      </c>
    </row>
    <row r="29" spans="1:9" ht="20.25" customHeight="1" thickBot="1" x14ac:dyDescent="0.3">
      <c r="A29" s="697" t="s">
        <v>378</v>
      </c>
      <c r="B29" s="832" t="s">
        <v>269</v>
      </c>
      <c r="C29" s="359">
        <v>0</v>
      </c>
      <c r="D29" s="394">
        <v>0</v>
      </c>
      <c r="E29" s="394">
        <v>0</v>
      </c>
      <c r="F29" s="394">
        <v>0</v>
      </c>
      <c r="G29" s="394">
        <v>0</v>
      </c>
      <c r="H29" s="394">
        <v>0</v>
      </c>
      <c r="I29" s="378">
        <f t="shared" si="1"/>
        <v>0</v>
      </c>
    </row>
    <row r="30" spans="1:9" ht="25.5" customHeight="1" thickBot="1" x14ac:dyDescent="0.3">
      <c r="A30" s="511" t="s">
        <v>380</v>
      </c>
      <c r="B30" s="704" t="s">
        <v>763</v>
      </c>
      <c r="C30" s="383">
        <f t="shared" ref="C30:H30" si="6">C31+C32+C33</f>
        <v>314722.99</v>
      </c>
      <c r="D30" s="381">
        <f t="shared" si="6"/>
        <v>314722.99</v>
      </c>
      <c r="E30" s="381">
        <f t="shared" si="6"/>
        <v>0</v>
      </c>
      <c r="F30" s="381">
        <f t="shared" si="6"/>
        <v>0</v>
      </c>
      <c r="G30" s="381">
        <f t="shared" si="6"/>
        <v>95869.8</v>
      </c>
      <c r="H30" s="381">
        <f t="shared" si="6"/>
        <v>0</v>
      </c>
      <c r="I30" s="382">
        <f t="shared" si="1"/>
        <v>218853.19</v>
      </c>
    </row>
    <row r="31" spans="1:9" ht="18" customHeight="1" x14ac:dyDescent="0.25">
      <c r="A31" s="520" t="s">
        <v>382</v>
      </c>
      <c r="B31" s="815" t="s">
        <v>764</v>
      </c>
      <c r="C31" s="359">
        <v>0</v>
      </c>
      <c r="D31" s="357">
        <v>0</v>
      </c>
      <c r="E31" s="388">
        <v>0</v>
      </c>
      <c r="F31" s="357">
        <v>0</v>
      </c>
      <c r="G31" s="357">
        <v>0</v>
      </c>
      <c r="H31" s="357">
        <v>0</v>
      </c>
      <c r="I31" s="389">
        <f t="shared" si="1"/>
        <v>0</v>
      </c>
    </row>
    <row r="32" spans="1:9" ht="27" customHeight="1" x14ac:dyDescent="0.25">
      <c r="A32" s="522" t="s">
        <v>384</v>
      </c>
      <c r="B32" s="816" t="s">
        <v>765</v>
      </c>
      <c r="C32" s="336">
        <v>314722.99</v>
      </c>
      <c r="D32" s="334">
        <v>314722.99</v>
      </c>
      <c r="E32" s="372">
        <v>0</v>
      </c>
      <c r="F32" s="334">
        <v>0</v>
      </c>
      <c r="G32" s="357">
        <v>95869.8</v>
      </c>
      <c r="H32" s="357">
        <v>0</v>
      </c>
      <c r="I32" s="373">
        <f t="shared" si="1"/>
        <v>218853.19</v>
      </c>
    </row>
    <row r="33" spans="1:9" ht="20.25" customHeight="1" thickBot="1" x14ac:dyDescent="0.3">
      <c r="A33" s="821" t="s">
        <v>386</v>
      </c>
      <c r="B33" s="833" t="s">
        <v>766</v>
      </c>
      <c r="C33" s="345">
        <v>0</v>
      </c>
      <c r="D33" s="343">
        <v>0</v>
      </c>
      <c r="E33" s="403">
        <v>0</v>
      </c>
      <c r="F33" s="343">
        <v>0</v>
      </c>
      <c r="G33" s="343">
        <v>0</v>
      </c>
      <c r="H33" s="343">
        <v>0</v>
      </c>
      <c r="I33" s="404">
        <f t="shared" si="1"/>
        <v>0</v>
      </c>
    </row>
    <row r="34" spans="1:9" ht="18.75" customHeight="1" x14ac:dyDescent="0.25">
      <c r="A34" s="673"/>
      <c r="B34" s="834"/>
      <c r="C34" s="573"/>
      <c r="D34" s="674"/>
      <c r="E34" s="573"/>
      <c r="F34" s="573"/>
      <c r="G34" s="573"/>
      <c r="H34" s="573"/>
      <c r="I34" s="573"/>
    </row>
    <row r="35" spans="1:9" ht="18.75" customHeight="1" x14ac:dyDescent="0.25">
      <c r="A35" s="673"/>
      <c r="B35" s="1355" t="s">
        <v>739</v>
      </c>
      <c r="C35" s="1400"/>
      <c r="D35" s="674"/>
      <c r="E35" s="573"/>
      <c r="F35" s="573"/>
      <c r="G35" s="573"/>
      <c r="H35" s="573"/>
      <c r="I35" s="573"/>
    </row>
    <row r="36" spans="1:9" ht="18.75" customHeight="1" x14ac:dyDescent="0.25">
      <c r="A36" s="673"/>
      <c r="B36" s="801" t="s">
        <v>767</v>
      </c>
      <c r="C36" s="801"/>
      <c r="D36" s="674"/>
      <c r="E36" s="573"/>
      <c r="F36" s="573"/>
      <c r="G36" s="573"/>
      <c r="H36" s="573"/>
      <c r="I36" s="573"/>
    </row>
    <row r="37" spans="1:9" ht="30" customHeight="1" x14ac:dyDescent="0.25">
      <c r="A37" s="603"/>
      <c r="B37" s="603"/>
      <c r="C37" s="603"/>
      <c r="D37" s="603"/>
      <c r="E37" s="573"/>
      <c r="F37" s="573"/>
      <c r="G37" s="573"/>
      <c r="H37" s="573"/>
      <c r="I37" s="573"/>
    </row>
    <row r="38" spans="1:9" ht="18.75" customHeight="1" x14ac:dyDescent="0.25">
      <c r="A38" s="835"/>
      <c r="B38" s="836" t="s">
        <v>768</v>
      </c>
      <c r="C38" s="836"/>
      <c r="D38" s="837"/>
      <c r="E38" s="573"/>
      <c r="F38" s="573"/>
      <c r="G38" s="573"/>
      <c r="H38" s="573"/>
      <c r="I38" s="573"/>
    </row>
    <row r="39" spans="1:9" ht="18.75" customHeight="1" thickBot="1" x14ac:dyDescent="0.3">
      <c r="A39" s="835"/>
      <c r="B39" s="838" t="s">
        <v>290</v>
      </c>
      <c r="C39" s="836"/>
      <c r="D39" s="837"/>
      <c r="E39" s="573"/>
      <c r="F39" s="573"/>
      <c r="G39" s="573"/>
      <c r="H39" s="573"/>
      <c r="I39" s="573"/>
    </row>
    <row r="40" spans="1:9" ht="62.25" customHeight="1" thickBot="1" x14ac:dyDescent="0.3">
      <c r="A40" s="839" t="s">
        <v>26</v>
      </c>
      <c r="B40" s="486" t="s">
        <v>27</v>
      </c>
      <c r="C40" s="840" t="s">
        <v>769</v>
      </c>
      <c r="D40" s="486" t="s">
        <v>770</v>
      </c>
      <c r="E40" s="573"/>
      <c r="F40" s="573"/>
      <c r="G40" s="573"/>
      <c r="H40" s="573"/>
      <c r="I40" s="573"/>
    </row>
    <row r="41" spans="1:9" ht="18.75" customHeight="1" x14ac:dyDescent="0.25">
      <c r="A41" s="1470" t="s">
        <v>771</v>
      </c>
      <c r="B41" s="1234"/>
      <c r="C41" s="841"/>
      <c r="D41" s="842"/>
      <c r="E41" s="573"/>
      <c r="F41" s="573"/>
      <c r="G41" s="573"/>
      <c r="H41" s="573"/>
      <c r="I41" s="573"/>
    </row>
    <row r="42" spans="1:9" ht="18.75" customHeight="1" x14ac:dyDescent="0.25">
      <c r="A42" s="522" t="s">
        <v>156</v>
      </c>
      <c r="B42" s="682" t="s">
        <v>291</v>
      </c>
      <c r="C42" s="843">
        <v>0</v>
      </c>
      <c r="D42" s="548">
        <v>0</v>
      </c>
      <c r="E42" s="573"/>
      <c r="F42" s="573"/>
      <c r="G42" s="573"/>
      <c r="H42" s="573"/>
      <c r="I42" s="573"/>
    </row>
    <row r="43" spans="1:9" ht="18.75" customHeight="1" x14ac:dyDescent="0.25">
      <c r="A43" s="522" t="s">
        <v>182</v>
      </c>
      <c r="B43" s="682" t="s">
        <v>772</v>
      </c>
      <c r="C43" s="843">
        <v>0</v>
      </c>
      <c r="D43" s="548">
        <v>0</v>
      </c>
      <c r="E43" s="573"/>
      <c r="F43" s="573"/>
      <c r="G43" s="573"/>
      <c r="H43" s="573"/>
      <c r="I43" s="573"/>
    </row>
    <row r="44" spans="1:9" ht="18.75" customHeight="1" x14ac:dyDescent="0.25">
      <c r="A44" s="522" t="s">
        <v>234</v>
      </c>
      <c r="B44" s="682" t="s">
        <v>773</v>
      </c>
      <c r="C44" s="843">
        <v>0</v>
      </c>
      <c r="D44" s="548">
        <v>0</v>
      </c>
      <c r="E44" s="573"/>
      <c r="F44" s="573"/>
      <c r="G44" s="573"/>
      <c r="H44" s="573"/>
      <c r="I44" s="573"/>
    </row>
    <row r="45" spans="1:9" s="1" customFormat="1" ht="27" customHeight="1" thickBot="1" x14ac:dyDescent="0.3">
      <c r="A45" s="697" t="s">
        <v>256</v>
      </c>
      <c r="B45" s="710" t="s">
        <v>774</v>
      </c>
      <c r="C45" s="844">
        <v>0</v>
      </c>
      <c r="D45" s="558">
        <v>0</v>
      </c>
      <c r="E45" s="573"/>
      <c r="F45" s="573"/>
      <c r="G45" s="573"/>
      <c r="H45" s="573"/>
      <c r="I45" s="573"/>
    </row>
    <row r="46" spans="1:9" s="16" customFormat="1" ht="21.75" customHeight="1" thickBot="1" x14ac:dyDescent="0.25">
      <c r="A46" s="511" t="s">
        <v>275</v>
      </c>
      <c r="B46" s="666" t="s">
        <v>667</v>
      </c>
      <c r="C46" s="845">
        <f>SUM(C42+C43-C44-C45)</f>
        <v>0</v>
      </c>
      <c r="D46" s="555">
        <v>0</v>
      </c>
      <c r="E46" s="573"/>
      <c r="F46" s="573"/>
      <c r="G46" s="573"/>
      <c r="H46" s="573"/>
      <c r="I46" s="573"/>
    </row>
    <row r="47" spans="1:9" s="16" customFormat="1" ht="21.75" customHeight="1" x14ac:dyDescent="0.2">
      <c r="A47" s="1469" t="s">
        <v>106</v>
      </c>
      <c r="B47" s="1392"/>
      <c r="C47" s="847"/>
      <c r="D47" s="848"/>
      <c r="E47" s="573"/>
      <c r="F47" s="573"/>
      <c r="G47" s="573"/>
      <c r="H47" s="573"/>
      <c r="I47" s="573"/>
    </row>
    <row r="48" spans="1:9" s="16" customFormat="1" ht="21.75" customHeight="1" x14ac:dyDescent="0.2">
      <c r="A48" s="849" t="s">
        <v>347</v>
      </c>
      <c r="B48" s="682" t="s">
        <v>291</v>
      </c>
      <c r="C48" s="843">
        <v>0</v>
      </c>
      <c r="D48" s="548">
        <v>0</v>
      </c>
      <c r="E48" s="573"/>
      <c r="F48" s="573"/>
      <c r="G48" s="573"/>
      <c r="H48" s="573"/>
      <c r="I48" s="573"/>
    </row>
    <row r="49" spans="1:9" ht="18.75" customHeight="1" x14ac:dyDescent="0.25">
      <c r="A49" s="849" t="s">
        <v>349</v>
      </c>
      <c r="B49" s="682" t="s">
        <v>772</v>
      </c>
      <c r="C49" s="843">
        <v>0</v>
      </c>
      <c r="D49" s="548">
        <v>0</v>
      </c>
      <c r="E49" s="573"/>
      <c r="F49" s="573"/>
      <c r="G49" s="573"/>
      <c r="H49" s="573"/>
      <c r="I49" s="573"/>
    </row>
    <row r="50" spans="1:9" ht="18.75" customHeight="1" x14ac:dyDescent="0.25">
      <c r="A50" s="849" t="s">
        <v>351</v>
      </c>
      <c r="B50" s="682" t="s">
        <v>773</v>
      </c>
      <c r="C50" s="843">
        <v>0</v>
      </c>
      <c r="D50" s="548">
        <v>0</v>
      </c>
      <c r="E50" s="573"/>
      <c r="F50" s="573"/>
      <c r="G50" s="573"/>
      <c r="H50" s="573"/>
      <c r="I50" s="573"/>
    </row>
    <row r="51" spans="1:9" ht="18.75" customHeight="1" thickBot="1" x14ac:dyDescent="0.3">
      <c r="A51" s="850" t="s">
        <v>353</v>
      </c>
      <c r="B51" s="710" t="s">
        <v>774</v>
      </c>
      <c r="C51" s="844">
        <v>0</v>
      </c>
      <c r="D51" s="558">
        <v>0</v>
      </c>
      <c r="E51" s="573"/>
      <c r="F51" s="573"/>
      <c r="G51" s="573"/>
      <c r="H51" s="573"/>
      <c r="I51" s="573"/>
    </row>
    <row r="52" spans="1:9" ht="29.25" customHeight="1" thickBot="1" x14ac:dyDescent="0.3">
      <c r="A52" s="511" t="s">
        <v>355</v>
      </c>
      <c r="B52" s="666" t="s">
        <v>667</v>
      </c>
      <c r="C52" s="845">
        <f>SUM(C48+C49-C50-C51)</f>
        <v>0</v>
      </c>
      <c r="D52" s="555">
        <v>0</v>
      </c>
      <c r="E52" s="573"/>
      <c r="F52" s="573"/>
      <c r="G52" s="573"/>
      <c r="H52" s="573"/>
      <c r="I52" s="573"/>
    </row>
    <row r="53" spans="1:9" ht="18.75" customHeight="1" x14ac:dyDescent="0.25">
      <c r="A53" s="851"/>
      <c r="B53" s="852"/>
      <c r="C53" s="852"/>
      <c r="D53" s="603"/>
      <c r="E53" s="573"/>
      <c r="F53" s="573"/>
      <c r="G53" s="573"/>
      <c r="H53" s="573"/>
      <c r="I53" s="573"/>
    </row>
    <row r="54" spans="1:9" ht="69" customHeight="1" x14ac:dyDescent="0.25">
      <c r="A54" s="603"/>
      <c r="B54" s="603" t="s">
        <v>775</v>
      </c>
      <c r="C54" s="603"/>
      <c r="D54" s="603"/>
      <c r="E54" s="573"/>
      <c r="F54" s="573"/>
      <c r="G54" s="573"/>
      <c r="H54" s="573"/>
      <c r="I54" s="573"/>
    </row>
    <row r="55" spans="1:9" ht="18.75" customHeight="1" x14ac:dyDescent="0.25">
      <c r="A55" s="77"/>
      <c r="B55" s="77"/>
      <c r="C55" s="77"/>
      <c r="D55" s="77"/>
    </row>
    <row r="56" spans="1:9" ht="18.75" customHeight="1" x14ac:dyDescent="0.25">
      <c r="A56" s="77"/>
      <c r="B56" s="77"/>
      <c r="C56" s="77"/>
      <c r="D56" s="77"/>
    </row>
    <row r="57" spans="1:9" ht="18.75" customHeight="1" x14ac:dyDescent="0.25">
      <c r="A57" s="77"/>
      <c r="B57" s="77"/>
      <c r="C57" s="77"/>
      <c r="D57" s="77"/>
    </row>
    <row r="58" spans="1:9" ht="18.75" customHeight="1" x14ac:dyDescent="0.25">
      <c r="A58" s="77"/>
      <c r="B58" s="77"/>
      <c r="C58" s="77"/>
      <c r="D58" s="77"/>
    </row>
    <row r="59" spans="1:9" ht="18.75" customHeight="1" x14ac:dyDescent="0.25">
      <c r="A59" s="77"/>
      <c r="B59" s="77"/>
      <c r="C59" s="77"/>
      <c r="D59" s="77"/>
    </row>
    <row r="60" spans="1:9" ht="18.75" customHeight="1" x14ac:dyDescent="0.25">
      <c r="A60" s="77"/>
      <c r="B60" s="77"/>
      <c r="C60" s="77"/>
      <c r="D60" s="77"/>
    </row>
    <row r="61" spans="1:9" ht="18.75" customHeight="1" x14ac:dyDescent="0.25">
      <c r="A61" s="77"/>
      <c r="B61" s="77"/>
      <c r="C61" s="77"/>
      <c r="D61" s="77"/>
    </row>
    <row r="62" spans="1:9" ht="18.75" customHeight="1" x14ac:dyDescent="0.25">
      <c r="A62" s="77"/>
      <c r="B62" s="77"/>
      <c r="C62" s="77"/>
      <c r="D62" s="77"/>
    </row>
    <row r="63" spans="1:9" ht="18.75" customHeight="1" x14ac:dyDescent="0.25">
      <c r="A63" s="77"/>
      <c r="B63" s="77"/>
      <c r="C63" s="77"/>
      <c r="D63" s="77"/>
    </row>
    <row r="64" spans="1:9" ht="18.75" customHeight="1" x14ac:dyDescent="0.25">
      <c r="A64" s="77"/>
      <c r="B64" s="77"/>
      <c r="C64" s="77"/>
      <c r="D64" s="77"/>
    </row>
    <row r="65" spans="1:4" ht="18.75" customHeight="1" x14ac:dyDescent="0.25">
      <c r="A65" s="77"/>
      <c r="B65" s="77"/>
      <c r="C65" s="77"/>
      <c r="D65" s="77"/>
    </row>
    <row r="66" spans="1:4" ht="18.75" customHeight="1" x14ac:dyDescent="0.25">
      <c r="A66" s="77"/>
      <c r="B66" s="77"/>
      <c r="C66" s="77"/>
      <c r="D66" s="77"/>
    </row>
    <row r="67" spans="1:4" ht="18.75" customHeight="1" x14ac:dyDescent="0.25">
      <c r="A67" s="77"/>
      <c r="B67" s="77"/>
      <c r="C67" s="77"/>
      <c r="D67" s="77"/>
    </row>
    <row r="68" spans="1:4" ht="18.75" customHeight="1" x14ac:dyDescent="0.25">
      <c r="A68" s="77"/>
      <c r="B68" s="77"/>
      <c r="C68" s="77"/>
      <c r="D68" s="77"/>
    </row>
    <row r="69" spans="1:4" ht="18.75" customHeight="1" x14ac:dyDescent="0.25">
      <c r="A69" s="77"/>
      <c r="B69" s="77"/>
      <c r="C69" s="77"/>
      <c r="D69" s="77"/>
    </row>
    <row r="70" spans="1:4" ht="18.75" customHeight="1" x14ac:dyDescent="0.25">
      <c r="A70" s="77"/>
      <c r="B70" s="77"/>
      <c r="C70" s="77"/>
      <c r="D70" s="77"/>
    </row>
  </sheetData>
  <mergeCells count="11">
    <mergeCell ref="A1:D1"/>
    <mergeCell ref="A47:B47"/>
    <mergeCell ref="E5:F5"/>
    <mergeCell ref="A41:B41"/>
    <mergeCell ref="I5:I6"/>
    <mergeCell ref="B35:C35"/>
    <mergeCell ref="C5:C6"/>
    <mergeCell ref="A5:A6"/>
    <mergeCell ref="G5:H5"/>
    <mergeCell ref="D5:D6"/>
    <mergeCell ref="B5:B6"/>
  </mergeCells>
  <pageMargins left="0.7" right="0.7" top="0.75" bottom="0.75" header="0.3" footer="0.3"/>
  <pageSetup scale="65" fitToWidth="0"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O47"/>
  <sheetViews>
    <sheetView topLeftCell="A37" zoomScaleNormal="100" workbookViewId="0">
      <selection activeCell="B6" sqref="B6:B7"/>
    </sheetView>
  </sheetViews>
  <sheetFormatPr defaultColWidth="9.140625" defaultRowHeight="19.5" customHeight="1" x14ac:dyDescent="0.3"/>
  <cols>
    <col min="1" max="1" width="6.42578125" style="10" customWidth="1"/>
    <col min="2" max="2" width="38.42578125" style="48" customWidth="1"/>
    <col min="3" max="3" width="14.28515625" style="3" customWidth="1"/>
    <col min="4" max="4" width="14.140625" style="3" customWidth="1"/>
    <col min="5" max="5" width="14.85546875" style="3" customWidth="1"/>
    <col min="6" max="6" width="13.28515625" style="3" customWidth="1"/>
    <col min="7" max="7" width="7.85546875" style="3" customWidth="1"/>
    <col min="8" max="8" width="11.42578125" style="3" customWidth="1"/>
    <col min="9" max="9" width="12.85546875" style="3" customWidth="1"/>
    <col min="10" max="11" width="13.85546875" style="3" customWidth="1"/>
    <col min="12" max="13" width="9.140625" style="3" customWidth="1"/>
    <col min="14" max="14" width="12.5703125" style="3" customWidth="1"/>
    <col min="15" max="16" width="9.140625" style="3" customWidth="1"/>
    <col min="17" max="16384" width="9.140625" style="3"/>
  </cols>
  <sheetData>
    <row r="1" spans="1:11" ht="19.5" customHeight="1" x14ac:dyDescent="0.3">
      <c r="A1" s="9"/>
      <c r="B1" s="1471" t="s">
        <v>776</v>
      </c>
      <c r="C1" s="1217"/>
      <c r="D1" s="1217"/>
      <c r="E1" s="1217"/>
      <c r="F1" s="9"/>
      <c r="G1" s="9"/>
      <c r="H1" s="9"/>
      <c r="I1" s="9"/>
      <c r="J1" s="9"/>
      <c r="K1" s="9"/>
    </row>
    <row r="2" spans="1:11" ht="19.5" customHeight="1" x14ac:dyDescent="0.3">
      <c r="A2" s="72"/>
      <c r="F2" s="9"/>
      <c r="G2" s="9"/>
      <c r="H2" s="9"/>
      <c r="I2" s="9"/>
      <c r="J2" s="9"/>
      <c r="K2" s="9"/>
    </row>
    <row r="3" spans="1:11" ht="19.5" customHeight="1" x14ac:dyDescent="0.3">
      <c r="A3" s="72"/>
      <c r="B3" s="95" t="s">
        <v>392</v>
      </c>
      <c r="F3" s="9"/>
      <c r="G3" s="9"/>
      <c r="H3" s="9"/>
      <c r="I3" s="9"/>
      <c r="J3" s="9"/>
      <c r="K3" s="9"/>
    </row>
    <row r="4" spans="1:11" ht="19.5" customHeight="1" x14ac:dyDescent="0.3">
      <c r="A4" s="72"/>
      <c r="B4" s="96" t="s">
        <v>777</v>
      </c>
      <c r="F4" s="9"/>
      <c r="G4" s="9"/>
      <c r="H4" s="9"/>
      <c r="I4" s="9"/>
      <c r="J4" s="9"/>
      <c r="K4" s="9"/>
    </row>
    <row r="5" spans="1:11" ht="19.5" customHeight="1" thickBot="1" x14ac:dyDescent="0.35">
      <c r="A5" s="72"/>
      <c r="B5" s="674" t="s">
        <v>778</v>
      </c>
      <c r="C5" s="573"/>
      <c r="D5" s="573"/>
      <c r="F5" s="9"/>
      <c r="G5" s="9"/>
      <c r="H5" s="9"/>
      <c r="I5" s="9"/>
      <c r="J5" s="9"/>
      <c r="K5" s="9"/>
    </row>
    <row r="6" spans="1:11" ht="30.75" customHeight="1" x14ac:dyDescent="0.3">
      <c r="A6" s="1480" t="s">
        <v>26</v>
      </c>
      <c r="B6" s="1475" t="s">
        <v>27</v>
      </c>
      <c r="C6" s="1472" t="s">
        <v>126</v>
      </c>
      <c r="D6" s="1475" t="s">
        <v>127</v>
      </c>
      <c r="E6" s="9"/>
      <c r="F6" s="9"/>
      <c r="G6" s="9"/>
      <c r="H6" s="9"/>
      <c r="I6" s="9"/>
      <c r="J6" s="9"/>
      <c r="K6" s="9"/>
    </row>
    <row r="7" spans="1:11" ht="18" customHeight="1" thickBot="1" x14ac:dyDescent="0.35">
      <c r="A7" s="1223"/>
      <c r="B7" s="1312"/>
      <c r="C7" s="1357"/>
      <c r="D7" s="1312"/>
      <c r="E7" s="9"/>
      <c r="F7" s="9"/>
      <c r="G7" s="9"/>
      <c r="H7" s="9"/>
      <c r="I7" s="9"/>
      <c r="J7" s="9"/>
      <c r="K7" s="9"/>
    </row>
    <row r="8" spans="1:11" ht="19.5" customHeight="1" x14ac:dyDescent="0.3">
      <c r="A8" s="119" t="s">
        <v>156</v>
      </c>
      <c r="B8" s="705" t="s">
        <v>779</v>
      </c>
      <c r="C8" s="336">
        <v>0</v>
      </c>
      <c r="D8" s="358">
        <v>0</v>
      </c>
      <c r="E8" s="9"/>
      <c r="F8" s="9"/>
      <c r="G8" s="9"/>
      <c r="H8" s="9"/>
      <c r="I8" s="9"/>
      <c r="J8" s="9"/>
      <c r="K8" s="9"/>
    </row>
    <row r="9" spans="1:11" ht="27.75" customHeight="1" x14ac:dyDescent="0.3">
      <c r="A9" s="110" t="s">
        <v>182</v>
      </c>
      <c r="B9" s="706" t="s">
        <v>780</v>
      </c>
      <c r="C9" s="336">
        <v>0</v>
      </c>
      <c r="D9" s="335">
        <v>0</v>
      </c>
      <c r="E9" s="9"/>
      <c r="F9" s="9"/>
      <c r="G9" s="9"/>
      <c r="H9" s="9"/>
      <c r="I9" s="9"/>
      <c r="J9" s="9"/>
      <c r="K9" s="9"/>
    </row>
    <row r="10" spans="1:11" ht="19.5" customHeight="1" x14ac:dyDescent="0.3">
      <c r="A10" s="110" t="s">
        <v>234</v>
      </c>
      <c r="B10" s="706" t="s">
        <v>421</v>
      </c>
      <c r="C10" s="336">
        <v>1081262.98</v>
      </c>
      <c r="D10" s="335">
        <v>1055781.21</v>
      </c>
      <c r="E10" s="9"/>
      <c r="F10" s="9"/>
      <c r="G10" s="9"/>
      <c r="H10" s="9"/>
      <c r="I10" s="9"/>
      <c r="J10" s="9"/>
      <c r="K10" s="9"/>
    </row>
    <row r="11" spans="1:11" ht="19.5" customHeight="1" x14ac:dyDescent="0.3">
      <c r="A11" s="110" t="s">
        <v>256</v>
      </c>
      <c r="B11" s="706" t="s">
        <v>781</v>
      </c>
      <c r="C11" s="336">
        <v>9929084.8599999994</v>
      </c>
      <c r="D11" s="335">
        <v>8924025.2400000002</v>
      </c>
      <c r="E11" s="9"/>
      <c r="F11" s="9"/>
      <c r="G11" s="9"/>
      <c r="H11" s="9"/>
      <c r="I11" s="9"/>
      <c r="J11" s="9"/>
      <c r="K11" s="9"/>
    </row>
    <row r="12" spans="1:11" ht="19.5" customHeight="1" x14ac:dyDescent="0.3">
      <c r="A12" s="110" t="s">
        <v>275</v>
      </c>
      <c r="B12" s="706" t="s">
        <v>782</v>
      </c>
      <c r="C12" s="336">
        <v>0</v>
      </c>
      <c r="D12" s="335">
        <v>0</v>
      </c>
      <c r="E12" s="9"/>
      <c r="F12" s="9"/>
      <c r="G12" s="9"/>
      <c r="H12" s="9"/>
      <c r="I12" s="9"/>
      <c r="J12" s="9"/>
      <c r="K12" s="9"/>
    </row>
    <row r="13" spans="1:11" ht="19.5" customHeight="1" x14ac:dyDescent="0.3">
      <c r="A13" s="110" t="s">
        <v>347</v>
      </c>
      <c r="B13" s="706" t="s">
        <v>783</v>
      </c>
      <c r="C13" s="336">
        <v>0</v>
      </c>
      <c r="D13" s="335">
        <v>0</v>
      </c>
      <c r="E13" s="9"/>
      <c r="F13" s="9"/>
      <c r="G13" s="9"/>
      <c r="H13" s="9"/>
      <c r="I13" s="9"/>
      <c r="J13" s="9"/>
      <c r="K13" s="9"/>
    </row>
    <row r="14" spans="1:11" ht="19.5" customHeight="1" thickBot="1" x14ac:dyDescent="0.35">
      <c r="A14" s="196" t="s">
        <v>349</v>
      </c>
      <c r="B14" s="672" t="s">
        <v>784</v>
      </c>
      <c r="C14" s="367">
        <v>0</v>
      </c>
      <c r="D14" s="366">
        <v>0</v>
      </c>
      <c r="E14" s="9"/>
      <c r="F14" s="9"/>
      <c r="G14" s="9"/>
      <c r="H14" s="9"/>
      <c r="I14" s="9"/>
      <c r="J14" s="9"/>
      <c r="K14" s="9"/>
    </row>
    <row r="15" spans="1:11" ht="19.5" customHeight="1" thickBot="1" x14ac:dyDescent="0.35">
      <c r="A15" s="197" t="s">
        <v>351</v>
      </c>
      <c r="B15" s="660" t="s">
        <v>785</v>
      </c>
      <c r="C15" s="352">
        <f>SUM(C8:C14)</f>
        <v>11010347.84</v>
      </c>
      <c r="D15" s="351">
        <f>SUM(D8:D14)</f>
        <v>9979806.4499999993</v>
      </c>
      <c r="E15" s="9"/>
      <c r="F15" s="9"/>
      <c r="G15" s="9"/>
      <c r="H15" s="9"/>
      <c r="I15" s="9"/>
      <c r="J15" s="9"/>
      <c r="K15" s="9"/>
    </row>
    <row r="16" spans="1:11" ht="19.5" customHeight="1" x14ac:dyDescent="0.3">
      <c r="A16" s="34"/>
      <c r="B16" s="27"/>
      <c r="C16" s="9"/>
      <c r="D16" s="9"/>
      <c r="E16" s="1483"/>
      <c r="F16" s="1217"/>
      <c r="G16" s="1217"/>
      <c r="H16" s="1217"/>
      <c r="I16" s="138"/>
      <c r="J16" s="9"/>
      <c r="K16" s="9"/>
    </row>
    <row r="17" spans="1:15" ht="19.5" customHeight="1" thickBot="1" x14ac:dyDescent="0.35">
      <c r="A17" s="34"/>
      <c r="B17" s="15" t="s">
        <v>786</v>
      </c>
      <c r="C17" s="9"/>
      <c r="D17" s="9"/>
      <c r="E17" s="9"/>
      <c r="F17" s="9"/>
      <c r="G17" s="9"/>
      <c r="H17" s="9"/>
      <c r="I17" s="9"/>
      <c r="J17" s="9"/>
      <c r="K17" s="9"/>
    </row>
    <row r="18" spans="1:15" ht="26.25" customHeight="1" x14ac:dyDescent="0.3">
      <c r="A18" s="1473" t="s">
        <v>26</v>
      </c>
      <c r="B18" s="1478" t="s">
        <v>27</v>
      </c>
      <c r="C18" s="1474" t="s">
        <v>126</v>
      </c>
      <c r="D18" s="1233"/>
      <c r="E18" s="1233"/>
      <c r="F18" s="1233"/>
      <c r="G18" s="1233"/>
      <c r="H18" s="1265"/>
      <c r="I18" s="1481" t="s">
        <v>127</v>
      </c>
      <c r="J18" s="1307"/>
      <c r="K18" s="1318"/>
    </row>
    <row r="19" spans="1:15" ht="26.25" customHeight="1" x14ac:dyDescent="0.3">
      <c r="A19" s="1477"/>
      <c r="B19" s="1479"/>
      <c r="C19" s="1482" t="s">
        <v>128</v>
      </c>
      <c r="D19" s="1414"/>
      <c r="E19" s="1415"/>
      <c r="F19" s="1484" t="s">
        <v>199</v>
      </c>
      <c r="G19" s="1414"/>
      <c r="H19" s="1415"/>
      <c r="I19" s="1406"/>
      <c r="J19" s="1406"/>
      <c r="K19" s="1267"/>
    </row>
    <row r="20" spans="1:15" ht="27" customHeight="1" thickBot="1" x14ac:dyDescent="0.35">
      <c r="A20" s="1241"/>
      <c r="B20" s="1262"/>
      <c r="C20" s="854" t="s">
        <v>787</v>
      </c>
      <c r="D20" s="855" t="s">
        <v>788</v>
      </c>
      <c r="E20" s="855" t="s">
        <v>130</v>
      </c>
      <c r="F20" s="855" t="s">
        <v>787</v>
      </c>
      <c r="G20" s="855" t="s">
        <v>788</v>
      </c>
      <c r="H20" s="856" t="s">
        <v>130</v>
      </c>
      <c r="I20" s="857" t="s">
        <v>787</v>
      </c>
      <c r="J20" s="855" t="s">
        <v>788</v>
      </c>
      <c r="K20" s="858" t="s">
        <v>785</v>
      </c>
    </row>
    <row r="21" spans="1:15" ht="19.5" customHeight="1" thickBot="1" x14ac:dyDescent="0.35">
      <c r="A21" s="198" t="s">
        <v>156</v>
      </c>
      <c r="B21" s="859" t="s">
        <v>789</v>
      </c>
      <c r="C21" s="349">
        <f t="shared" ref="C21:K21" si="0">C22+C23+C24</f>
        <v>2313646.59</v>
      </c>
      <c r="D21" s="350">
        <f t="shared" si="0"/>
        <v>14762052.4</v>
      </c>
      <c r="E21" s="350">
        <f t="shared" si="0"/>
        <v>17075698.989999998</v>
      </c>
      <c r="F21" s="350">
        <f t="shared" si="0"/>
        <v>8536</v>
      </c>
      <c r="G21" s="350">
        <f t="shared" si="0"/>
        <v>0</v>
      </c>
      <c r="H21" s="351">
        <f t="shared" si="0"/>
        <v>8536</v>
      </c>
      <c r="I21" s="352">
        <f t="shared" si="0"/>
        <v>3008520.56</v>
      </c>
      <c r="J21" s="350">
        <f t="shared" si="0"/>
        <v>6561636.7400000002</v>
      </c>
      <c r="K21" s="351">
        <f t="shared" si="0"/>
        <v>9570157.3000000007</v>
      </c>
    </row>
    <row r="22" spans="1:15" ht="19.5" customHeight="1" x14ac:dyDescent="0.3">
      <c r="A22" s="119" t="s">
        <v>182</v>
      </c>
      <c r="B22" s="867" t="s">
        <v>790</v>
      </c>
      <c r="C22" s="356">
        <v>15351.5</v>
      </c>
      <c r="D22" s="357">
        <v>246682.4</v>
      </c>
      <c r="E22" s="357">
        <f>C22+D22</f>
        <v>262033.9</v>
      </c>
      <c r="F22" s="357">
        <v>3536</v>
      </c>
      <c r="G22" s="357">
        <v>0</v>
      </c>
      <c r="H22" s="358">
        <f>F22+G22</f>
        <v>3536</v>
      </c>
      <c r="I22" s="359">
        <v>0</v>
      </c>
      <c r="J22" s="357">
        <v>0</v>
      </c>
      <c r="K22" s="358">
        <f>J22+I22</f>
        <v>0</v>
      </c>
    </row>
    <row r="23" spans="1:15" ht="19.5" customHeight="1" x14ac:dyDescent="0.3">
      <c r="A23" s="110" t="s">
        <v>234</v>
      </c>
      <c r="B23" s="706" t="s">
        <v>791</v>
      </c>
      <c r="C23" s="333">
        <v>11</v>
      </c>
      <c r="D23" s="334">
        <v>0</v>
      </c>
      <c r="E23" s="334">
        <f>C23+D23</f>
        <v>11</v>
      </c>
      <c r="F23" s="334">
        <v>0</v>
      </c>
      <c r="G23" s="334">
        <v>0</v>
      </c>
      <c r="H23" s="335">
        <f>F23+G23</f>
        <v>0</v>
      </c>
      <c r="I23" s="336">
        <v>0</v>
      </c>
      <c r="J23" s="334">
        <v>0</v>
      </c>
      <c r="K23" s="335">
        <f>J23+I23</f>
        <v>0</v>
      </c>
      <c r="N23" s="49"/>
      <c r="O23" s="49"/>
    </row>
    <row r="24" spans="1:15" ht="19.5" customHeight="1" x14ac:dyDescent="0.3">
      <c r="A24" s="110" t="s">
        <v>256</v>
      </c>
      <c r="B24" s="868" t="s">
        <v>792</v>
      </c>
      <c r="C24" s="333">
        <f t="shared" ref="C24:K24" si="1">C25+C26</f>
        <v>2298284.09</v>
      </c>
      <c r="D24" s="334">
        <f t="shared" si="1"/>
        <v>14515370</v>
      </c>
      <c r="E24" s="334">
        <f t="shared" si="1"/>
        <v>16813654.09</v>
      </c>
      <c r="F24" s="334">
        <f t="shared" si="1"/>
        <v>5000</v>
      </c>
      <c r="G24" s="334">
        <f t="shared" si="1"/>
        <v>0</v>
      </c>
      <c r="H24" s="335">
        <f t="shared" si="1"/>
        <v>5000</v>
      </c>
      <c r="I24" s="336">
        <f t="shared" si="1"/>
        <v>3008520.56</v>
      </c>
      <c r="J24" s="334">
        <f t="shared" si="1"/>
        <v>6561636.7400000002</v>
      </c>
      <c r="K24" s="335">
        <f t="shared" si="1"/>
        <v>9570157.3000000007</v>
      </c>
      <c r="M24" s="49"/>
    </row>
    <row r="25" spans="1:15" ht="19.5" customHeight="1" x14ac:dyDescent="0.3">
      <c r="A25" s="110" t="s">
        <v>275</v>
      </c>
      <c r="B25" s="868" t="s">
        <v>793</v>
      </c>
      <c r="C25" s="333">
        <v>0</v>
      </c>
      <c r="D25" s="334">
        <v>0</v>
      </c>
      <c r="E25" s="334">
        <f>C25+D25</f>
        <v>0</v>
      </c>
      <c r="F25" s="334">
        <v>0</v>
      </c>
      <c r="G25" s="334">
        <v>0</v>
      </c>
      <c r="H25" s="335">
        <f>F25+G25</f>
        <v>0</v>
      </c>
      <c r="I25" s="336">
        <v>0</v>
      </c>
      <c r="J25" s="334">
        <v>0</v>
      </c>
      <c r="K25" s="335">
        <f>J25+I25</f>
        <v>0</v>
      </c>
    </row>
    <row r="26" spans="1:15" ht="19.5" customHeight="1" thickBot="1" x14ac:dyDescent="0.35">
      <c r="A26" s="196" t="s">
        <v>347</v>
      </c>
      <c r="B26" s="778" t="s">
        <v>794</v>
      </c>
      <c r="C26" s="364">
        <v>2298284.09</v>
      </c>
      <c r="D26" s="365">
        <v>14515370</v>
      </c>
      <c r="E26" s="365">
        <f>C26+D26</f>
        <v>16813654.09</v>
      </c>
      <c r="F26" s="365">
        <v>5000</v>
      </c>
      <c r="G26" s="365">
        <v>0</v>
      </c>
      <c r="H26" s="366">
        <f>F26+G26</f>
        <v>5000</v>
      </c>
      <c r="I26" s="367">
        <v>3008520.56</v>
      </c>
      <c r="J26" s="365">
        <v>6561636.7400000002</v>
      </c>
      <c r="K26" s="366">
        <f>J26+I26</f>
        <v>9570157.3000000007</v>
      </c>
    </row>
    <row r="27" spans="1:15" ht="19.5" customHeight="1" thickBot="1" x14ac:dyDescent="0.35">
      <c r="A27" s="198" t="s">
        <v>349</v>
      </c>
      <c r="B27" s="859" t="s">
        <v>795</v>
      </c>
      <c r="C27" s="349">
        <f t="shared" ref="C27:K27" si="2">C28+C29+C30</f>
        <v>0</v>
      </c>
      <c r="D27" s="350">
        <f t="shared" si="2"/>
        <v>5363576.8199999994</v>
      </c>
      <c r="E27" s="350">
        <f t="shared" si="2"/>
        <v>5363576.8199999994</v>
      </c>
      <c r="F27" s="350">
        <f t="shared" si="2"/>
        <v>105359</v>
      </c>
      <c r="G27" s="350">
        <f t="shared" si="2"/>
        <v>0</v>
      </c>
      <c r="H27" s="351">
        <f t="shared" si="2"/>
        <v>105359</v>
      </c>
      <c r="I27" s="352">
        <f t="shared" si="2"/>
        <v>142747.65</v>
      </c>
      <c r="J27" s="350">
        <f t="shared" si="2"/>
        <v>575193.74</v>
      </c>
      <c r="K27" s="351">
        <f t="shared" si="2"/>
        <v>717941.3899999999</v>
      </c>
    </row>
    <row r="28" spans="1:15" ht="19.5" customHeight="1" x14ac:dyDescent="0.3">
      <c r="A28" s="119" t="s">
        <v>351</v>
      </c>
      <c r="B28" s="867" t="s">
        <v>790</v>
      </c>
      <c r="C28" s="356">
        <v>0</v>
      </c>
      <c r="D28" s="357">
        <v>0</v>
      </c>
      <c r="E28" s="357">
        <f>C28+D28</f>
        <v>0</v>
      </c>
      <c r="F28" s="357">
        <v>0</v>
      </c>
      <c r="G28" s="357">
        <v>0</v>
      </c>
      <c r="H28" s="358">
        <f>F28+G28</f>
        <v>0</v>
      </c>
      <c r="I28" s="359">
        <v>0</v>
      </c>
      <c r="J28" s="357">
        <v>0</v>
      </c>
      <c r="K28" s="358">
        <f>J28+I28</f>
        <v>0</v>
      </c>
    </row>
    <row r="29" spans="1:15" ht="19.5" customHeight="1" x14ac:dyDescent="0.3">
      <c r="A29" s="110" t="s">
        <v>353</v>
      </c>
      <c r="B29" s="706" t="s">
        <v>791</v>
      </c>
      <c r="C29" s="333">
        <v>0</v>
      </c>
      <c r="D29" s="334">
        <v>0</v>
      </c>
      <c r="E29" s="334">
        <f>C29+D29</f>
        <v>0</v>
      </c>
      <c r="F29" s="334">
        <v>0</v>
      </c>
      <c r="G29" s="334">
        <v>0</v>
      </c>
      <c r="H29" s="335">
        <f>F29+G29</f>
        <v>0</v>
      </c>
      <c r="I29" s="336">
        <v>0</v>
      </c>
      <c r="J29" s="334">
        <v>0</v>
      </c>
      <c r="K29" s="335">
        <f>J29+I29</f>
        <v>0</v>
      </c>
      <c r="N29" s="257"/>
    </row>
    <row r="30" spans="1:15" ht="19.5" customHeight="1" x14ac:dyDescent="0.3">
      <c r="A30" s="110" t="s">
        <v>355</v>
      </c>
      <c r="B30" s="868" t="s">
        <v>792</v>
      </c>
      <c r="C30" s="333">
        <f t="shared" ref="C30:K30" si="3">C31+C32</f>
        <v>0</v>
      </c>
      <c r="D30" s="334">
        <f t="shared" si="3"/>
        <v>5363576.8199999994</v>
      </c>
      <c r="E30" s="334">
        <f t="shared" si="3"/>
        <v>5363576.8199999994</v>
      </c>
      <c r="F30" s="334">
        <f t="shared" si="3"/>
        <v>105359</v>
      </c>
      <c r="G30" s="334">
        <f t="shared" si="3"/>
        <v>0</v>
      </c>
      <c r="H30" s="335">
        <f t="shared" si="3"/>
        <v>105359</v>
      </c>
      <c r="I30" s="336">
        <f t="shared" si="3"/>
        <v>142747.65</v>
      </c>
      <c r="J30" s="334">
        <f t="shared" si="3"/>
        <v>575193.74</v>
      </c>
      <c r="K30" s="335">
        <f t="shared" si="3"/>
        <v>717941.3899999999</v>
      </c>
      <c r="N30" s="257"/>
    </row>
    <row r="31" spans="1:15" ht="19.5" customHeight="1" x14ac:dyDescent="0.3">
      <c r="A31" s="110" t="s">
        <v>357</v>
      </c>
      <c r="B31" s="868" t="s">
        <v>793</v>
      </c>
      <c r="C31" s="333">
        <v>0</v>
      </c>
      <c r="D31" s="334">
        <v>22952.560000000001</v>
      </c>
      <c r="E31" s="334">
        <f>C31+D31</f>
        <v>22952.560000000001</v>
      </c>
      <c r="F31" s="334">
        <v>0</v>
      </c>
      <c r="G31" s="334">
        <v>0</v>
      </c>
      <c r="H31" s="335">
        <f>F31+G31</f>
        <v>0</v>
      </c>
      <c r="I31" s="336">
        <v>31802.43</v>
      </c>
      <c r="J31" s="334">
        <v>268723.23</v>
      </c>
      <c r="K31" s="335">
        <f>J31+I31</f>
        <v>300525.65999999997</v>
      </c>
      <c r="N31" s="853"/>
    </row>
    <row r="32" spans="1:15" ht="19.5" customHeight="1" thickBot="1" x14ac:dyDescent="0.35">
      <c r="A32" s="196" t="s">
        <v>359</v>
      </c>
      <c r="B32" s="778" t="s">
        <v>794</v>
      </c>
      <c r="C32" s="364">
        <v>0</v>
      </c>
      <c r="D32" s="365">
        <v>5340624.26</v>
      </c>
      <c r="E32" s="365">
        <f>C32+D32</f>
        <v>5340624.26</v>
      </c>
      <c r="F32" s="365">
        <v>105359</v>
      </c>
      <c r="G32" s="365">
        <v>0</v>
      </c>
      <c r="H32" s="366">
        <f>F32+G32</f>
        <v>105359</v>
      </c>
      <c r="I32" s="367">
        <v>110945.22</v>
      </c>
      <c r="J32" s="365">
        <v>306470.51</v>
      </c>
      <c r="K32" s="366">
        <f>J32+I32</f>
        <v>417415.73</v>
      </c>
    </row>
    <row r="33" spans="1:11" ht="19.5" customHeight="1" thickBot="1" x14ac:dyDescent="0.35">
      <c r="A33" s="198" t="s">
        <v>361</v>
      </c>
      <c r="B33" s="660" t="s">
        <v>130</v>
      </c>
      <c r="C33" s="349">
        <f t="shared" ref="C33:K33" si="4">C21+C27</f>
        <v>2313646.59</v>
      </c>
      <c r="D33" s="350">
        <f t="shared" si="4"/>
        <v>20125629.219999999</v>
      </c>
      <c r="E33" s="350">
        <f t="shared" si="4"/>
        <v>22439275.809999999</v>
      </c>
      <c r="F33" s="350">
        <f t="shared" si="4"/>
        <v>113895</v>
      </c>
      <c r="G33" s="350">
        <f t="shared" si="4"/>
        <v>0</v>
      </c>
      <c r="H33" s="351">
        <f t="shared" si="4"/>
        <v>113895</v>
      </c>
      <c r="I33" s="352">
        <f t="shared" si="4"/>
        <v>3151268.21</v>
      </c>
      <c r="J33" s="350">
        <f t="shared" si="4"/>
        <v>7136830.4800000004</v>
      </c>
      <c r="K33" s="351">
        <f t="shared" si="4"/>
        <v>10288098.690000001</v>
      </c>
    </row>
    <row r="34" spans="1:11" ht="19.5" customHeight="1" x14ac:dyDescent="0.3">
      <c r="A34" s="72"/>
      <c r="B34" s="837"/>
      <c r="C34" s="573"/>
      <c r="D34" s="573"/>
      <c r="E34" s="573"/>
      <c r="F34" s="573"/>
      <c r="G34" s="573"/>
      <c r="H34" s="573"/>
      <c r="I34" s="573"/>
      <c r="J34" s="573"/>
      <c r="K34" s="573"/>
    </row>
    <row r="35" spans="1:11" ht="10.5" customHeight="1" thickBot="1" x14ac:dyDescent="0.35">
      <c r="A35" s="72"/>
      <c r="B35" s="674" t="s">
        <v>796</v>
      </c>
      <c r="C35" s="573"/>
      <c r="D35" s="573"/>
      <c r="E35" s="573"/>
      <c r="F35" s="573"/>
      <c r="G35" s="573"/>
      <c r="H35" s="573"/>
      <c r="I35" s="573"/>
      <c r="J35" s="573"/>
      <c r="K35" s="573"/>
    </row>
    <row r="36" spans="1:11" ht="45" customHeight="1" x14ac:dyDescent="0.3">
      <c r="A36" s="1473" t="s">
        <v>26</v>
      </c>
      <c r="B36" s="1476" t="s">
        <v>27</v>
      </c>
      <c r="C36" s="1481" t="s">
        <v>126</v>
      </c>
      <c r="D36" s="1233"/>
      <c r="E36" s="1265"/>
      <c r="F36" s="1478" t="s">
        <v>127</v>
      </c>
      <c r="G36" s="860"/>
      <c r="H36" s="573"/>
      <c r="I36" s="573"/>
      <c r="J36" s="573"/>
      <c r="K36" s="573"/>
    </row>
    <row r="37" spans="1:11" ht="27.75" customHeight="1" thickBot="1" x14ac:dyDescent="0.35">
      <c r="A37" s="1241"/>
      <c r="B37" s="1262"/>
      <c r="C37" s="861" t="s">
        <v>128</v>
      </c>
      <c r="D37" s="862" t="s">
        <v>199</v>
      </c>
      <c r="E37" s="862" t="s">
        <v>130</v>
      </c>
      <c r="F37" s="1262"/>
      <c r="G37" s="860"/>
      <c r="H37" s="573"/>
      <c r="I37" s="573"/>
      <c r="J37" s="573"/>
      <c r="K37" s="573"/>
    </row>
    <row r="38" spans="1:11" ht="33" customHeight="1" thickBot="1" x14ac:dyDescent="0.35">
      <c r="A38" s="202" t="s">
        <v>156</v>
      </c>
      <c r="B38" s="863" t="s">
        <v>138</v>
      </c>
      <c r="C38" s="824">
        <v>716849.62</v>
      </c>
      <c r="D38" s="825">
        <v>0</v>
      </c>
      <c r="E38" s="669">
        <f>D38+C38</f>
        <v>716849.62</v>
      </c>
      <c r="F38" s="864">
        <v>733289.76</v>
      </c>
      <c r="G38" s="674"/>
      <c r="H38" s="573"/>
      <c r="I38" s="573"/>
      <c r="J38" s="573"/>
      <c r="K38" s="573"/>
    </row>
    <row r="39" spans="1:11" ht="33" customHeight="1" thickBot="1" x14ac:dyDescent="0.35">
      <c r="A39" s="201" t="s">
        <v>182</v>
      </c>
      <c r="B39" s="865" t="s">
        <v>144</v>
      </c>
      <c r="C39" s="352">
        <f>C40+C41</f>
        <v>308530.11</v>
      </c>
      <c r="D39" s="350">
        <f>D40+D41</f>
        <v>38615</v>
      </c>
      <c r="E39" s="640">
        <f>E40+E41</f>
        <v>347145.11</v>
      </c>
      <c r="F39" s="351">
        <f>F40+F41</f>
        <v>493311.94</v>
      </c>
      <c r="G39" s="573"/>
      <c r="H39" s="573"/>
      <c r="I39" s="573"/>
      <c r="J39" s="573"/>
      <c r="K39" s="573"/>
    </row>
    <row r="40" spans="1:11" ht="42" customHeight="1" x14ac:dyDescent="0.3">
      <c r="A40" s="200" t="s">
        <v>275</v>
      </c>
      <c r="B40" s="869" t="s">
        <v>797</v>
      </c>
      <c r="C40" s="359">
        <v>17731.11</v>
      </c>
      <c r="D40" s="357">
        <v>26636</v>
      </c>
      <c r="E40" s="584">
        <f>D40+C40</f>
        <v>44367.11</v>
      </c>
      <c r="F40" s="358">
        <v>31214.94</v>
      </c>
      <c r="G40" s="573"/>
      <c r="H40" s="573"/>
      <c r="I40" s="573"/>
      <c r="J40" s="573"/>
      <c r="K40" s="573"/>
    </row>
    <row r="41" spans="1:11" ht="33.75" customHeight="1" thickBot="1" x14ac:dyDescent="0.35">
      <c r="A41" s="199" t="s">
        <v>351</v>
      </c>
      <c r="B41" s="870" t="s">
        <v>798</v>
      </c>
      <c r="C41" s="367">
        <v>290799</v>
      </c>
      <c r="D41" s="365">
        <v>11979</v>
      </c>
      <c r="E41" s="665">
        <f>D41+C41</f>
        <v>302778</v>
      </c>
      <c r="F41" s="366">
        <v>462097</v>
      </c>
      <c r="G41" s="573"/>
      <c r="H41" s="573"/>
      <c r="I41" s="573"/>
      <c r="J41" s="573"/>
      <c r="K41" s="573"/>
    </row>
    <row r="42" spans="1:11" ht="24.75" customHeight="1" thickBot="1" x14ac:dyDescent="0.35">
      <c r="A42" s="201" t="s">
        <v>353</v>
      </c>
      <c r="B42" s="865" t="s">
        <v>147</v>
      </c>
      <c r="C42" s="352">
        <f>C43+C44</f>
        <v>0</v>
      </c>
      <c r="D42" s="350">
        <f>D43+D44</f>
        <v>0</v>
      </c>
      <c r="E42" s="640">
        <f>E43+E44</f>
        <v>0</v>
      </c>
      <c r="F42" s="351">
        <f>F43+F44</f>
        <v>0</v>
      </c>
      <c r="G42" s="573"/>
      <c r="H42" s="573"/>
      <c r="I42" s="573"/>
      <c r="J42" s="573"/>
      <c r="K42" s="573"/>
    </row>
    <row r="43" spans="1:11" ht="24.75" customHeight="1" x14ac:dyDescent="0.3">
      <c r="A43" s="200" t="s">
        <v>355</v>
      </c>
      <c r="B43" s="869" t="s">
        <v>799</v>
      </c>
      <c r="C43" s="365"/>
      <c r="D43" s="365">
        <v>0</v>
      </c>
      <c r="E43" s="584">
        <f>D43+C43</f>
        <v>0</v>
      </c>
      <c r="F43" s="358"/>
      <c r="G43" s="866"/>
      <c r="H43" s="573"/>
      <c r="I43" s="573"/>
      <c r="J43" s="573"/>
      <c r="K43" s="573"/>
    </row>
    <row r="44" spans="1:11" ht="24.75" customHeight="1" thickBot="1" x14ac:dyDescent="0.35">
      <c r="A44" s="199" t="s">
        <v>357</v>
      </c>
      <c r="B44" s="870" t="s">
        <v>800</v>
      </c>
      <c r="C44" s="365"/>
      <c r="D44" s="365">
        <v>0</v>
      </c>
      <c r="E44" s="665">
        <f>D44+C44</f>
        <v>0</v>
      </c>
      <c r="F44" s="366"/>
      <c r="G44" s="573"/>
      <c r="H44" s="573"/>
      <c r="I44" s="573"/>
      <c r="J44" s="573"/>
      <c r="K44" s="573"/>
    </row>
    <row r="45" spans="1:11" ht="19.5" customHeight="1" thickBot="1" x14ac:dyDescent="0.35">
      <c r="A45" s="201" t="s">
        <v>359</v>
      </c>
      <c r="B45" s="660" t="s">
        <v>785</v>
      </c>
      <c r="C45" s="642">
        <f>C38+C39+C42</f>
        <v>1025379.73</v>
      </c>
      <c r="D45" s="640">
        <f>D38+D39+D42</f>
        <v>38615</v>
      </c>
      <c r="E45" s="640">
        <f>E38+E39+E42</f>
        <v>1063994.73</v>
      </c>
      <c r="F45" s="641">
        <f>F38+F39+F42</f>
        <v>1226601.7</v>
      </c>
      <c r="G45" s="573"/>
      <c r="H45" s="573"/>
      <c r="I45" s="573"/>
      <c r="J45" s="573"/>
      <c r="K45" s="573"/>
    </row>
    <row r="46" spans="1:11" ht="19.5" customHeight="1" x14ac:dyDescent="0.3">
      <c r="B46" s="837"/>
      <c r="C46" s="573"/>
      <c r="D46" s="573"/>
      <c r="E46" s="573"/>
      <c r="F46" s="602"/>
      <c r="G46" s="602"/>
      <c r="H46" s="602"/>
      <c r="I46" s="602"/>
      <c r="J46" s="573"/>
      <c r="K46" s="573"/>
    </row>
    <row r="47" spans="1:11" ht="19.5" customHeight="1" x14ac:dyDescent="0.3">
      <c r="F47" s="50"/>
      <c r="G47" s="50"/>
      <c r="H47" s="50"/>
      <c r="I47" s="50"/>
    </row>
  </sheetData>
  <mergeCells count="16">
    <mergeCell ref="I18:K19"/>
    <mergeCell ref="C19:E19"/>
    <mergeCell ref="C36:E36"/>
    <mergeCell ref="E16:H16"/>
    <mergeCell ref="D6:D7"/>
    <mergeCell ref="F19:H19"/>
    <mergeCell ref="F36:F37"/>
    <mergeCell ref="B1:E1"/>
    <mergeCell ref="C6:C7"/>
    <mergeCell ref="A36:A37"/>
    <mergeCell ref="C18:H18"/>
    <mergeCell ref="B6:B7"/>
    <mergeCell ref="B36:B37"/>
    <mergeCell ref="A18:A20"/>
    <mergeCell ref="B18:B20"/>
    <mergeCell ref="A6:A7"/>
  </mergeCells>
  <pageMargins left="0.7" right="0.7" top="0.75" bottom="0.75" header="0.3" footer="0.3"/>
  <pageSetup scale="7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M34"/>
  <sheetViews>
    <sheetView zoomScaleNormal="100" workbookViewId="0">
      <selection activeCell="B14" sqref="B14"/>
    </sheetView>
  </sheetViews>
  <sheetFormatPr defaultColWidth="9.140625" defaultRowHeight="15" x14ac:dyDescent="0.3"/>
  <cols>
    <col min="1" max="1" width="4.7109375" style="3" customWidth="1"/>
    <col min="2" max="2" width="53.42578125" style="3" customWidth="1"/>
    <col min="3" max="3" width="13.5703125" style="3" customWidth="1"/>
    <col min="4" max="4" width="15.28515625" style="3" customWidth="1"/>
    <col min="5" max="5" width="14" style="3" customWidth="1"/>
    <col min="6" max="6" width="15.28515625" style="3" customWidth="1"/>
    <col min="7" max="8" width="9.140625" style="3" customWidth="1"/>
    <col min="9" max="16384" width="9.140625" style="3"/>
  </cols>
  <sheetData>
    <row r="1" spans="1:13" x14ac:dyDescent="0.3">
      <c r="A1" s="37"/>
      <c r="B1" s="51" t="s">
        <v>801</v>
      </c>
      <c r="C1" s="51"/>
      <c r="D1" s="37"/>
      <c r="E1" s="37"/>
      <c r="F1" s="37"/>
      <c r="M1" s="32"/>
    </row>
    <row r="2" spans="1:13" x14ac:dyDescent="0.3">
      <c r="A2" s="37"/>
      <c r="B2" s="37"/>
      <c r="C2" s="37"/>
      <c r="D2" s="37"/>
      <c r="E2" s="37"/>
      <c r="F2" s="37"/>
    </row>
    <row r="3" spans="1:13" ht="14.45" customHeight="1" x14ac:dyDescent="0.3">
      <c r="A3" s="37"/>
      <c r="B3" s="101" t="s">
        <v>340</v>
      </c>
      <c r="C3" s="171"/>
      <c r="D3" s="37"/>
      <c r="E3" s="37"/>
      <c r="F3" s="37"/>
    </row>
    <row r="4" spans="1:13" x14ac:dyDescent="0.3">
      <c r="A4" s="37"/>
      <c r="B4" s="173"/>
      <c r="C4" s="173"/>
      <c r="D4" s="37"/>
      <c r="E4" s="37"/>
      <c r="F4" s="37"/>
    </row>
    <row r="5" spans="1:13" ht="24.75" customHeight="1" thickBot="1" x14ac:dyDescent="0.35">
      <c r="A5" s="801"/>
      <c r="B5" s="1328" t="s">
        <v>1020</v>
      </c>
      <c r="C5" s="1455"/>
      <c r="D5" s="1455"/>
      <c r="E5" s="1455"/>
      <c r="F5" s="1455"/>
    </row>
    <row r="6" spans="1:13" ht="21" customHeight="1" x14ac:dyDescent="0.3">
      <c r="A6" s="1485" t="s">
        <v>26</v>
      </c>
      <c r="B6" s="1487" t="s">
        <v>27</v>
      </c>
      <c r="C6" s="1491" t="s">
        <v>126</v>
      </c>
      <c r="D6" s="1492"/>
      <c r="E6" s="1493"/>
      <c r="F6" s="1489" t="s">
        <v>127</v>
      </c>
    </row>
    <row r="7" spans="1:13" ht="36.75" customHeight="1" thickBot="1" x14ac:dyDescent="0.35">
      <c r="A7" s="1486"/>
      <c r="B7" s="1488"/>
      <c r="C7" s="871" t="s">
        <v>128</v>
      </c>
      <c r="D7" s="872" t="s">
        <v>199</v>
      </c>
      <c r="E7" s="873" t="s">
        <v>130</v>
      </c>
      <c r="F7" s="1490"/>
    </row>
    <row r="8" spans="1:13" ht="14.45" customHeight="1" thickBot="1" x14ac:dyDescent="0.35">
      <c r="A8" s="874" t="s">
        <v>156</v>
      </c>
      <c r="B8" s="512" t="s">
        <v>204</v>
      </c>
      <c r="C8" s="875">
        <f>C9+C10+C11</f>
        <v>535514.17000000004</v>
      </c>
      <c r="D8" s="876">
        <f>D9+D10+D11</f>
        <v>0</v>
      </c>
      <c r="E8" s="747">
        <f>E9+E10+E11</f>
        <v>535514.17000000004</v>
      </c>
      <c r="F8" s="877">
        <f>F9+F10+F11</f>
        <v>456329.42</v>
      </c>
    </row>
    <row r="9" spans="1:13" ht="17.25" customHeight="1" x14ac:dyDescent="0.3">
      <c r="A9" s="878" t="s">
        <v>182</v>
      </c>
      <c r="B9" s="879" t="s">
        <v>155</v>
      </c>
      <c r="C9" s="721">
        <v>58678.41</v>
      </c>
      <c r="D9" s="722">
        <v>0</v>
      </c>
      <c r="E9" s="748">
        <f>D9+C9</f>
        <v>58678.41</v>
      </c>
      <c r="F9" s="880">
        <v>29917.11</v>
      </c>
    </row>
    <row r="10" spans="1:13" ht="21" customHeight="1" x14ac:dyDescent="0.3">
      <c r="A10" s="881" t="s">
        <v>234</v>
      </c>
      <c r="B10" s="882" t="s">
        <v>802</v>
      </c>
      <c r="C10" s="725">
        <v>0</v>
      </c>
      <c r="D10" s="726">
        <v>0</v>
      </c>
      <c r="E10" s="749">
        <f>D10+C10</f>
        <v>0</v>
      </c>
      <c r="F10" s="883">
        <v>0</v>
      </c>
    </row>
    <row r="11" spans="1:13" ht="19.5" customHeight="1" thickBot="1" x14ac:dyDescent="0.35">
      <c r="A11" s="884" t="s">
        <v>256</v>
      </c>
      <c r="B11" s="885" t="s">
        <v>803</v>
      </c>
      <c r="C11" s="728">
        <v>476835.76</v>
      </c>
      <c r="D11" s="729">
        <v>0</v>
      </c>
      <c r="E11" s="750">
        <f>D11+C11</f>
        <v>476835.76</v>
      </c>
      <c r="F11" s="886">
        <v>426412.31</v>
      </c>
    </row>
    <row r="12" spans="1:13" ht="19.5" customHeight="1" thickBot="1" x14ac:dyDescent="0.35">
      <c r="A12" s="874" t="s">
        <v>275</v>
      </c>
      <c r="B12" s="528" t="s">
        <v>804</v>
      </c>
      <c r="C12" s="875">
        <f>C13+C14</f>
        <v>339856.27</v>
      </c>
      <c r="D12" s="876">
        <f>D13+D14</f>
        <v>50345.5</v>
      </c>
      <c r="E12" s="747">
        <f>E13+E14</f>
        <v>390201.77</v>
      </c>
      <c r="F12" s="877">
        <f>F13+F14</f>
        <v>274028.32</v>
      </c>
    </row>
    <row r="13" spans="1:13" ht="23.25" customHeight="1" x14ac:dyDescent="0.3">
      <c r="A13" s="878" t="s">
        <v>347</v>
      </c>
      <c r="B13" s="887" t="s">
        <v>805</v>
      </c>
      <c r="C13" s="888">
        <v>0</v>
      </c>
      <c r="D13" s="889">
        <v>0</v>
      </c>
      <c r="E13" s="748">
        <f>D13+C13</f>
        <v>0</v>
      </c>
      <c r="F13" s="890">
        <v>0</v>
      </c>
    </row>
    <row r="14" spans="1:13" ht="17.25" customHeight="1" thickBot="1" x14ac:dyDescent="0.35">
      <c r="A14" s="884" t="s">
        <v>349</v>
      </c>
      <c r="B14" s="891" t="s">
        <v>806</v>
      </c>
      <c r="C14" s="728">
        <v>339856.27</v>
      </c>
      <c r="D14" s="729">
        <v>50345.5</v>
      </c>
      <c r="E14" s="750">
        <f>D14+C14</f>
        <v>390201.77</v>
      </c>
      <c r="F14" s="886">
        <v>274028.32</v>
      </c>
    </row>
    <row r="15" spans="1:13" ht="18.75" customHeight="1" thickBot="1" x14ac:dyDescent="0.35">
      <c r="A15" s="874" t="s">
        <v>351</v>
      </c>
      <c r="B15" s="528" t="s">
        <v>144</v>
      </c>
      <c r="C15" s="875">
        <f>C16+C17</f>
        <v>0</v>
      </c>
      <c r="D15" s="876">
        <f>D16+D17</f>
        <v>0</v>
      </c>
      <c r="E15" s="747">
        <f>E16+E17</f>
        <v>0</v>
      </c>
      <c r="F15" s="877">
        <f>F16+F17</f>
        <v>0</v>
      </c>
    </row>
    <row r="16" spans="1:13" ht="27.75" customHeight="1" x14ac:dyDescent="0.3">
      <c r="A16" s="878" t="s">
        <v>353</v>
      </c>
      <c r="B16" s="561" t="s">
        <v>807</v>
      </c>
      <c r="C16" s="721">
        <v>0</v>
      </c>
      <c r="D16" s="722">
        <v>0</v>
      </c>
      <c r="E16" s="748">
        <f>D16+C16</f>
        <v>0</v>
      </c>
      <c r="F16" s="880">
        <v>0</v>
      </c>
    </row>
    <row r="17" spans="1:6" ht="26.25" customHeight="1" thickBot="1" x14ac:dyDescent="0.35">
      <c r="A17" s="884" t="s">
        <v>355</v>
      </c>
      <c r="B17" s="526" t="s">
        <v>808</v>
      </c>
      <c r="C17" s="728">
        <v>0</v>
      </c>
      <c r="D17" s="729">
        <v>0</v>
      </c>
      <c r="E17" s="750">
        <f>D17+C17</f>
        <v>0</v>
      </c>
      <c r="F17" s="886">
        <v>0</v>
      </c>
    </row>
    <row r="18" spans="1:6" ht="14.45" customHeight="1" thickBot="1" x14ac:dyDescent="0.35">
      <c r="A18" s="874" t="s">
        <v>357</v>
      </c>
      <c r="B18" s="512" t="s">
        <v>130</v>
      </c>
      <c r="C18" s="875">
        <f>C8+C12+C15</f>
        <v>875370.44000000006</v>
      </c>
      <c r="D18" s="876">
        <f>D8+D12+D15</f>
        <v>50345.5</v>
      </c>
      <c r="E18" s="747">
        <f>E8+E12+E15</f>
        <v>925715.94000000006</v>
      </c>
      <c r="F18" s="877">
        <f>F8+F12+F15</f>
        <v>730357.74</v>
      </c>
    </row>
    <row r="19" spans="1:6" x14ac:dyDescent="0.3">
      <c r="A19" s="801"/>
      <c r="B19" s="1328"/>
      <c r="C19" s="1455"/>
      <c r="D19" s="1455"/>
      <c r="E19" s="1455"/>
      <c r="F19" s="1455"/>
    </row>
    <row r="20" spans="1:6" ht="15.75" thickBot="1" x14ac:dyDescent="0.35">
      <c r="A20" s="801"/>
      <c r="B20" s="1328"/>
      <c r="C20" s="1455"/>
      <c r="D20" s="1455"/>
      <c r="E20" s="1455"/>
      <c r="F20" s="1455"/>
    </row>
    <row r="21" spans="1:6" ht="15.75" hidden="1" thickBot="1" x14ac:dyDescent="0.35">
      <c r="A21" s="801"/>
      <c r="B21" s="702" t="s">
        <v>809</v>
      </c>
      <c r="C21" s="702"/>
      <c r="D21" s="801"/>
      <c r="E21" s="801"/>
      <c r="F21" s="801"/>
    </row>
    <row r="22" spans="1:6" ht="17.25" hidden="1" customHeight="1" thickBot="1" x14ac:dyDescent="0.35">
      <c r="A22" s="801"/>
      <c r="B22" s="801"/>
      <c r="C22" s="801"/>
      <c r="D22" s="801"/>
      <c r="E22" s="801"/>
      <c r="F22" s="801"/>
    </row>
    <row r="23" spans="1:6" ht="14.45" customHeight="1" x14ac:dyDescent="0.3">
      <c r="A23" s="1485" t="s">
        <v>26</v>
      </c>
      <c r="B23" s="1494" t="s">
        <v>27</v>
      </c>
      <c r="C23" s="1491" t="s">
        <v>126</v>
      </c>
      <c r="D23" s="1492"/>
      <c r="E23" s="1493"/>
      <c r="F23" s="1489" t="s">
        <v>127</v>
      </c>
    </row>
    <row r="24" spans="1:6" ht="24.75" customHeight="1" thickBot="1" x14ac:dyDescent="0.35">
      <c r="A24" s="1486"/>
      <c r="B24" s="1495"/>
      <c r="C24" s="871" t="s">
        <v>128</v>
      </c>
      <c r="D24" s="872" t="s">
        <v>199</v>
      </c>
      <c r="E24" s="873" t="s">
        <v>130</v>
      </c>
      <c r="F24" s="1490"/>
    </row>
    <row r="25" spans="1:6" ht="19.5" customHeight="1" thickBot="1" x14ac:dyDescent="0.35">
      <c r="A25" s="892" t="s">
        <v>156</v>
      </c>
      <c r="B25" s="704" t="s">
        <v>810</v>
      </c>
      <c r="C25" s="735">
        <f>SUM(C26:C29)</f>
        <v>378484</v>
      </c>
      <c r="D25" s="736">
        <f>SUM(D26:D29)</f>
        <v>0</v>
      </c>
      <c r="E25" s="747">
        <f>SUM(E26:E29)</f>
        <v>378484</v>
      </c>
      <c r="F25" s="893">
        <f>SUM(F26:F29)</f>
        <v>584471.75</v>
      </c>
    </row>
    <row r="26" spans="1:6" x14ac:dyDescent="0.3">
      <c r="A26" s="894" t="s">
        <v>182</v>
      </c>
      <c r="B26" s="895" t="s">
        <v>811</v>
      </c>
      <c r="C26" s="888">
        <v>378484</v>
      </c>
      <c r="D26" s="889">
        <v>0</v>
      </c>
      <c r="E26" s="748">
        <f>C26+D26</f>
        <v>378484</v>
      </c>
      <c r="F26" s="890">
        <v>584471.75</v>
      </c>
    </row>
    <row r="27" spans="1:6" x14ac:dyDescent="0.3">
      <c r="A27" s="896" t="s">
        <v>234</v>
      </c>
      <c r="B27" s="897" t="s">
        <v>812</v>
      </c>
      <c r="C27" s="898">
        <v>0</v>
      </c>
      <c r="D27" s="899">
        <v>0</v>
      </c>
      <c r="E27" s="749">
        <f>C27+D27</f>
        <v>0</v>
      </c>
      <c r="F27" s="900">
        <v>0</v>
      </c>
    </row>
    <row r="28" spans="1:6" x14ac:dyDescent="0.3">
      <c r="A28" s="896" t="s">
        <v>256</v>
      </c>
      <c r="B28" s="897" t="s">
        <v>813</v>
      </c>
      <c r="C28" s="898">
        <v>0</v>
      </c>
      <c r="D28" s="899">
        <v>0</v>
      </c>
      <c r="E28" s="749">
        <f>C28+D28</f>
        <v>0</v>
      </c>
      <c r="F28" s="900">
        <v>0</v>
      </c>
    </row>
    <row r="29" spans="1:6" ht="28.35" customHeight="1" thickBot="1" x14ac:dyDescent="0.35">
      <c r="A29" s="901" t="s">
        <v>275</v>
      </c>
      <c r="B29" s="873" t="s">
        <v>814</v>
      </c>
      <c r="C29" s="902">
        <v>0</v>
      </c>
      <c r="D29" s="903">
        <v>0</v>
      </c>
      <c r="E29" s="752">
        <f>C29+D29</f>
        <v>0</v>
      </c>
      <c r="F29" s="904">
        <v>0</v>
      </c>
    </row>
    <row r="30" spans="1:6" x14ac:dyDescent="0.3">
      <c r="A30" s="133"/>
      <c r="B30" s="77"/>
      <c r="C30" s="97"/>
      <c r="D30" s="64"/>
      <c r="E30" s="97"/>
      <c r="F30" s="64"/>
    </row>
    <row r="31" spans="1:6" ht="33" customHeight="1" x14ac:dyDescent="0.3">
      <c r="A31" s="36"/>
      <c r="B31" s="36"/>
      <c r="D31" s="36"/>
      <c r="E31" s="36"/>
      <c r="F31" s="36"/>
    </row>
    <row r="32" spans="1:6" ht="27.75" customHeight="1" x14ac:dyDescent="0.3">
      <c r="A32" s="36"/>
      <c r="B32" s="36"/>
      <c r="D32" s="36"/>
      <c r="E32" s="35"/>
      <c r="F32" s="36"/>
    </row>
    <row r="33" spans="1:6" x14ac:dyDescent="0.3">
      <c r="A33" s="133"/>
      <c r="B33" s="35"/>
      <c r="D33" s="35"/>
      <c r="F33" s="35"/>
    </row>
    <row r="34" spans="1:6" x14ac:dyDescent="0.3">
      <c r="A34" s="133"/>
      <c r="B34" s="14"/>
    </row>
  </sheetData>
  <mergeCells count="11">
    <mergeCell ref="B20:F20"/>
    <mergeCell ref="A23:A24"/>
    <mergeCell ref="B5:F5"/>
    <mergeCell ref="B19:F19"/>
    <mergeCell ref="A6:A7"/>
    <mergeCell ref="B6:B7"/>
    <mergeCell ref="F6:F7"/>
    <mergeCell ref="C6:E6"/>
    <mergeCell ref="B23:B24"/>
    <mergeCell ref="F23:F24"/>
    <mergeCell ref="C23:E23"/>
  </mergeCells>
  <pageMargins left="0.7" right="0.7" top="0.75" bottom="0.75" header="0.3" footer="0.3"/>
  <pageSetup orientation="landscape"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H30"/>
  <sheetViews>
    <sheetView zoomScaleNormal="100" workbookViewId="0">
      <selection activeCell="D14" sqref="D14"/>
    </sheetView>
  </sheetViews>
  <sheetFormatPr defaultColWidth="9.140625" defaultRowHeight="12.75" x14ac:dyDescent="0.25"/>
  <cols>
    <col min="1" max="1" width="7.42578125" style="9" customWidth="1"/>
    <col min="2" max="2" width="56.140625" style="9" customWidth="1"/>
    <col min="3" max="3" width="12.5703125" style="9" customWidth="1"/>
    <col min="4" max="4" width="12" style="9" customWidth="1"/>
    <col min="5" max="5" width="13.140625" style="9" customWidth="1"/>
    <col min="6" max="6" width="13.42578125" style="9" customWidth="1"/>
    <col min="7" max="8" width="9.140625" style="9" customWidth="1"/>
    <col min="9" max="16384" width="9.140625" style="9"/>
  </cols>
  <sheetData>
    <row r="1" spans="1:8" x14ac:dyDescent="0.25">
      <c r="B1" s="1219" t="s">
        <v>815</v>
      </c>
      <c r="C1" s="1390"/>
      <c r="D1" s="1390"/>
      <c r="E1" s="12"/>
      <c r="H1" s="13"/>
    </row>
    <row r="2" spans="1:8" ht="12.75" customHeight="1" x14ac:dyDescent="0.25">
      <c r="A2" s="47"/>
      <c r="B2" s="40" t="s">
        <v>340</v>
      </c>
      <c r="C2" s="210"/>
      <c r="D2" s="58"/>
      <c r="E2" s="42"/>
      <c r="F2" s="47"/>
    </row>
    <row r="3" spans="1:8" ht="12.75" customHeight="1" x14ac:dyDescent="0.25">
      <c r="A3" s="794"/>
      <c r="B3" s="786" t="s">
        <v>816</v>
      </c>
      <c r="C3" s="425"/>
      <c r="D3" s="425"/>
      <c r="E3" s="786"/>
      <c r="F3" s="794"/>
    </row>
    <row r="4" spans="1:8" ht="12.6" customHeight="1" thickBot="1" x14ac:dyDescent="0.3">
      <c r="A4" s="794"/>
      <c r="B4" s="794"/>
      <c r="C4" s="794"/>
      <c r="D4" s="794"/>
      <c r="E4" s="794"/>
      <c r="F4" s="794"/>
    </row>
    <row r="5" spans="1:8" ht="13.5" customHeight="1" x14ac:dyDescent="0.25">
      <c r="A5" s="1496" t="s">
        <v>26</v>
      </c>
      <c r="B5" s="1497" t="s">
        <v>27</v>
      </c>
      <c r="C5" s="1395" t="s">
        <v>126</v>
      </c>
      <c r="D5" s="1233"/>
      <c r="E5" s="1265"/>
      <c r="F5" s="1456" t="s">
        <v>127</v>
      </c>
    </row>
    <row r="6" spans="1:8" ht="28.5" customHeight="1" thickBot="1" x14ac:dyDescent="0.3">
      <c r="A6" s="1371"/>
      <c r="B6" s="1378"/>
      <c r="C6" s="575" t="s">
        <v>128</v>
      </c>
      <c r="D6" s="430" t="s">
        <v>199</v>
      </c>
      <c r="E6" s="576" t="s">
        <v>130</v>
      </c>
      <c r="F6" s="1392"/>
    </row>
    <row r="7" spans="1:8" ht="19.5" customHeight="1" thickBot="1" x14ac:dyDescent="0.3">
      <c r="A7" s="905" t="s">
        <v>817</v>
      </c>
      <c r="B7" s="906"/>
      <c r="C7" s="905"/>
      <c r="D7" s="906"/>
      <c r="E7" s="907"/>
      <c r="F7" s="908"/>
    </row>
    <row r="8" spans="1:8" ht="23.25" customHeight="1" x14ac:dyDescent="0.25">
      <c r="A8" s="819" t="s">
        <v>156</v>
      </c>
      <c r="B8" s="909" t="s">
        <v>818</v>
      </c>
      <c r="C8" s="910">
        <v>0</v>
      </c>
      <c r="D8" s="911">
        <v>0</v>
      </c>
      <c r="E8" s="912">
        <f t="shared" ref="E8:E16" si="0">SUM(C8+D8)</f>
        <v>0</v>
      </c>
      <c r="F8" s="913">
        <v>0</v>
      </c>
      <c r="H8" s="2"/>
    </row>
    <row r="9" spans="1:8" ht="20.100000000000001" customHeight="1" x14ac:dyDescent="0.25">
      <c r="A9" s="522" t="s">
        <v>182</v>
      </c>
      <c r="B9" s="696" t="s">
        <v>819</v>
      </c>
      <c r="C9" s="914">
        <v>0</v>
      </c>
      <c r="D9" s="915">
        <v>0</v>
      </c>
      <c r="E9" s="916">
        <f t="shared" si="0"/>
        <v>0</v>
      </c>
      <c r="F9" s="913">
        <v>0</v>
      </c>
    </row>
    <row r="10" spans="1:8" ht="20.100000000000001" customHeight="1" x14ac:dyDescent="0.25">
      <c r="A10" s="522" t="s">
        <v>234</v>
      </c>
      <c r="B10" s="696" t="s">
        <v>820</v>
      </c>
      <c r="C10" s="914">
        <v>0</v>
      </c>
      <c r="D10" s="915">
        <v>0</v>
      </c>
      <c r="E10" s="916">
        <f t="shared" si="0"/>
        <v>0</v>
      </c>
      <c r="F10" s="913">
        <v>0</v>
      </c>
    </row>
    <row r="11" spans="1:8" ht="20.100000000000001" customHeight="1" x14ac:dyDescent="0.25">
      <c r="A11" s="522" t="s">
        <v>256</v>
      </c>
      <c r="B11" s="696" t="s">
        <v>821</v>
      </c>
      <c r="C11" s="914">
        <v>0</v>
      </c>
      <c r="D11" s="915">
        <v>0</v>
      </c>
      <c r="E11" s="916">
        <f t="shared" si="0"/>
        <v>0</v>
      </c>
      <c r="F11" s="913">
        <v>0</v>
      </c>
    </row>
    <row r="12" spans="1:8" ht="20.100000000000001" customHeight="1" x14ac:dyDescent="0.25">
      <c r="A12" s="522" t="s">
        <v>275</v>
      </c>
      <c r="B12" s="696" t="s">
        <v>822</v>
      </c>
      <c r="C12" s="914">
        <v>0</v>
      </c>
      <c r="D12" s="915">
        <v>0</v>
      </c>
      <c r="E12" s="916">
        <f t="shared" si="0"/>
        <v>0</v>
      </c>
      <c r="F12" s="913">
        <v>0</v>
      </c>
    </row>
    <row r="13" spans="1:8" ht="20.100000000000001" customHeight="1" x14ac:dyDescent="0.25">
      <c r="A13" s="522" t="s">
        <v>347</v>
      </c>
      <c r="B13" s="696" t="s">
        <v>823</v>
      </c>
      <c r="C13" s="914">
        <v>0</v>
      </c>
      <c r="D13" s="915">
        <v>0</v>
      </c>
      <c r="E13" s="916">
        <f t="shared" si="0"/>
        <v>0</v>
      </c>
      <c r="F13" s="913">
        <v>0</v>
      </c>
    </row>
    <row r="14" spans="1:8" ht="20.100000000000001" customHeight="1" x14ac:dyDescent="0.25">
      <c r="A14" s="522" t="s">
        <v>349</v>
      </c>
      <c r="B14" s="696" t="s">
        <v>824</v>
      </c>
      <c r="C14" s="914">
        <v>0</v>
      </c>
      <c r="D14" s="915">
        <v>0</v>
      </c>
      <c r="E14" s="916">
        <f t="shared" si="0"/>
        <v>0</v>
      </c>
      <c r="F14" s="913">
        <v>0</v>
      </c>
    </row>
    <row r="15" spans="1:8" ht="20.100000000000001" customHeight="1" x14ac:dyDescent="0.25">
      <c r="A15" s="522" t="s">
        <v>351</v>
      </c>
      <c r="B15" s="696" t="s">
        <v>825</v>
      </c>
      <c r="C15" s="914">
        <v>0</v>
      </c>
      <c r="D15" s="915">
        <v>0</v>
      </c>
      <c r="E15" s="916">
        <f t="shared" si="0"/>
        <v>0</v>
      </c>
      <c r="F15" s="913">
        <v>0</v>
      </c>
    </row>
    <row r="16" spans="1:8" ht="29.25" customHeight="1" thickBot="1" x14ac:dyDescent="0.3">
      <c r="A16" s="821" t="s">
        <v>353</v>
      </c>
      <c r="B16" s="917" t="s">
        <v>826</v>
      </c>
      <c r="C16" s="918">
        <v>0</v>
      </c>
      <c r="D16" s="919">
        <v>0</v>
      </c>
      <c r="E16" s="920">
        <f t="shared" si="0"/>
        <v>0</v>
      </c>
      <c r="F16" s="921">
        <v>0</v>
      </c>
    </row>
    <row r="17" spans="1:6" ht="19.5" customHeight="1" thickBot="1" x14ac:dyDescent="0.3">
      <c r="A17" s="511" t="s">
        <v>355</v>
      </c>
      <c r="B17" s="922" t="s">
        <v>827</v>
      </c>
      <c r="C17" s="923">
        <f>SUM(C8+C9+C10+C11+C12+C13+C14+C15+C16)</f>
        <v>0</v>
      </c>
      <c r="D17" s="924">
        <f>SUM(D8+D9+D10+D11+D12+D13+D14+D15+D16)</f>
        <v>0</v>
      </c>
      <c r="E17" s="925">
        <f>SUM(E8+E9+E10+E11+E12+E13+E14+E15+E16)</f>
        <v>0</v>
      </c>
      <c r="F17" s="925">
        <f>SUM(F8+F9+F10+F11+F12+F13+F14+F15+F16)</f>
        <v>0</v>
      </c>
    </row>
    <row r="18" spans="1:6" ht="14.25" customHeight="1" thickBot="1" x14ac:dyDescent="0.3">
      <c r="A18" s="905" t="s">
        <v>828</v>
      </c>
      <c r="B18" s="906"/>
      <c r="C18" s="926"/>
      <c r="D18" s="927"/>
      <c r="E18" s="928"/>
      <c r="F18" s="907"/>
    </row>
    <row r="19" spans="1:6" ht="20.100000000000001" customHeight="1" x14ac:dyDescent="0.25">
      <c r="A19" s="819" t="s">
        <v>357</v>
      </c>
      <c r="B19" s="909" t="s">
        <v>829</v>
      </c>
      <c r="C19" s="910">
        <v>0</v>
      </c>
      <c r="D19" s="911">
        <v>0</v>
      </c>
      <c r="E19" s="929">
        <f t="shared" ref="E19:E27" si="1">SUM(C19+D19)</f>
        <v>0</v>
      </c>
      <c r="F19" s="930">
        <v>0</v>
      </c>
    </row>
    <row r="20" spans="1:6" ht="20.100000000000001" customHeight="1" x14ac:dyDescent="0.25">
      <c r="A20" s="522" t="s">
        <v>359</v>
      </c>
      <c r="B20" s="696" t="s">
        <v>830</v>
      </c>
      <c r="C20" s="914">
        <v>312.3</v>
      </c>
      <c r="D20" s="915">
        <v>0</v>
      </c>
      <c r="E20" s="931">
        <f t="shared" si="1"/>
        <v>312.3</v>
      </c>
      <c r="F20" s="932">
        <v>0</v>
      </c>
    </row>
    <row r="21" spans="1:6" ht="20.100000000000001" customHeight="1" x14ac:dyDescent="0.25">
      <c r="A21" s="522" t="s">
        <v>361</v>
      </c>
      <c r="B21" s="696" t="s">
        <v>831</v>
      </c>
      <c r="C21" s="914">
        <v>829182.36</v>
      </c>
      <c r="D21" s="915">
        <v>0</v>
      </c>
      <c r="E21" s="931">
        <f t="shared" si="1"/>
        <v>829182.36</v>
      </c>
      <c r="F21" s="932">
        <v>893886.97</v>
      </c>
    </row>
    <row r="22" spans="1:6" ht="14.25" customHeight="1" x14ac:dyDescent="0.25">
      <c r="A22" s="522" t="s">
        <v>363</v>
      </c>
      <c r="B22" s="696" t="s">
        <v>832</v>
      </c>
      <c r="C22" s="914">
        <v>0</v>
      </c>
      <c r="D22" s="915">
        <v>0</v>
      </c>
      <c r="E22" s="931">
        <f t="shared" si="1"/>
        <v>0</v>
      </c>
      <c r="F22" s="932">
        <v>0</v>
      </c>
    </row>
    <row r="23" spans="1:6" ht="10.5" customHeight="1" x14ac:dyDescent="0.25">
      <c r="A23" s="522" t="s">
        <v>365</v>
      </c>
      <c r="B23" s="696" t="s">
        <v>833</v>
      </c>
      <c r="C23" s="914">
        <v>0</v>
      </c>
      <c r="D23" s="915">
        <v>0</v>
      </c>
      <c r="E23" s="931">
        <f t="shared" si="1"/>
        <v>0</v>
      </c>
      <c r="F23" s="932">
        <v>0</v>
      </c>
    </row>
    <row r="24" spans="1:6" ht="20.100000000000001" customHeight="1" x14ac:dyDescent="0.25">
      <c r="A24" s="522" t="s">
        <v>415</v>
      </c>
      <c r="B24" s="696" t="s">
        <v>834</v>
      </c>
      <c r="C24" s="914">
        <v>0</v>
      </c>
      <c r="D24" s="915">
        <v>0</v>
      </c>
      <c r="E24" s="931">
        <f t="shared" si="1"/>
        <v>0</v>
      </c>
      <c r="F24" s="932">
        <v>0</v>
      </c>
    </row>
    <row r="25" spans="1:6" ht="20.100000000000001" customHeight="1" x14ac:dyDescent="0.25">
      <c r="A25" s="522" t="s">
        <v>417</v>
      </c>
      <c r="B25" s="696" t="s">
        <v>835</v>
      </c>
      <c r="C25" s="914">
        <v>0</v>
      </c>
      <c r="D25" s="915">
        <v>0</v>
      </c>
      <c r="E25" s="931">
        <f t="shared" si="1"/>
        <v>0</v>
      </c>
      <c r="F25" s="932">
        <v>0</v>
      </c>
    </row>
    <row r="26" spans="1:6" ht="15.75" customHeight="1" x14ac:dyDescent="0.25">
      <c r="A26" s="522" t="s">
        <v>369</v>
      </c>
      <c r="B26" s="696" t="s">
        <v>836</v>
      </c>
      <c r="C26" s="914">
        <v>0</v>
      </c>
      <c r="D26" s="915">
        <v>0</v>
      </c>
      <c r="E26" s="931">
        <f t="shared" si="1"/>
        <v>0</v>
      </c>
      <c r="F26" s="932">
        <v>0</v>
      </c>
    </row>
    <row r="27" spans="1:6" ht="20.100000000000001" customHeight="1" thickBot="1" x14ac:dyDescent="0.3">
      <c r="A27" s="697" t="s">
        <v>371</v>
      </c>
      <c r="B27" s="933" t="s">
        <v>837</v>
      </c>
      <c r="C27" s="934">
        <v>0</v>
      </c>
      <c r="D27" s="935">
        <v>0</v>
      </c>
      <c r="E27" s="936">
        <f t="shared" si="1"/>
        <v>0</v>
      </c>
      <c r="F27" s="937">
        <v>0</v>
      </c>
    </row>
    <row r="28" spans="1:6" ht="19.5" customHeight="1" thickBot="1" x14ac:dyDescent="0.3">
      <c r="A28" s="511" t="s">
        <v>373</v>
      </c>
      <c r="B28" s="922" t="s">
        <v>838</v>
      </c>
      <c r="C28" s="938">
        <f>SUM(C19+C20+C21+C22+C23+C24+C25+C26+C27)</f>
        <v>829494.66</v>
      </c>
      <c r="D28" s="939">
        <f>SUM(D19+D20+D21+D22+D23+D24+D25+D26+D27)</f>
        <v>0</v>
      </c>
      <c r="E28" s="940">
        <f>SUM(E19+E20+E21+E22+E23+E24+E25+E26+E27)</f>
        <v>829494.66</v>
      </c>
      <c r="F28" s="941">
        <f>SUM(F19:F27)</f>
        <v>893886.97</v>
      </c>
    </row>
    <row r="29" spans="1:6" x14ac:dyDescent="0.25">
      <c r="A29" s="47"/>
      <c r="B29" s="47"/>
      <c r="C29" s="47"/>
      <c r="D29" s="47"/>
      <c r="E29" s="47"/>
      <c r="F29" s="47"/>
    </row>
    <row r="30" spans="1:6" x14ac:dyDescent="0.25">
      <c r="A30" s="92"/>
      <c r="B30" s="92"/>
      <c r="C30" s="47"/>
      <c r="D30" s="47"/>
      <c r="E30" s="47"/>
      <c r="F30" s="47"/>
    </row>
  </sheetData>
  <mergeCells count="5">
    <mergeCell ref="A5:A6"/>
    <mergeCell ref="C5:E5"/>
    <mergeCell ref="B1:D1"/>
    <mergeCell ref="F5:F6"/>
    <mergeCell ref="B5:B6"/>
  </mergeCells>
  <pageMargins left="0.7" right="0.7" top="0.75" bottom="0.75" header="0.3" footer="0.3"/>
  <pageSetup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S70"/>
  <sheetViews>
    <sheetView topLeftCell="A44" zoomScaleNormal="100" workbookViewId="0">
      <selection activeCell="T55" sqref="T55"/>
    </sheetView>
  </sheetViews>
  <sheetFormatPr defaultColWidth="9.140625" defaultRowHeight="20.25" customHeight="1" x14ac:dyDescent="0.25"/>
  <cols>
    <col min="1" max="1" width="8.140625" style="1" customWidth="1"/>
    <col min="2" max="2" width="35.7109375" style="1" customWidth="1"/>
    <col min="3" max="3" width="14.85546875" style="1" customWidth="1"/>
    <col min="4" max="4" width="12.5703125" style="1" customWidth="1"/>
    <col min="5" max="5" width="14.140625" style="1" customWidth="1"/>
    <col min="6" max="6" width="15.28515625" style="1" customWidth="1"/>
    <col min="7" max="7" width="7.42578125" style="1" customWidth="1"/>
    <col min="8" max="8" width="5.140625" style="1" customWidth="1"/>
    <col min="9" max="9" width="12" style="1" customWidth="1"/>
    <col min="10" max="10" width="11.28515625" style="1" customWidth="1"/>
    <col min="11" max="11" width="11.85546875" style="1" customWidth="1"/>
    <col min="12" max="14" width="7.42578125" style="1" customWidth="1"/>
    <col min="15" max="16" width="9.140625" style="1" customWidth="1"/>
    <col min="17" max="16384" width="9.140625" style="1"/>
  </cols>
  <sheetData>
    <row r="1" spans="1:19" ht="20.25" customHeight="1" x14ac:dyDescent="0.25">
      <c r="A1" s="38"/>
      <c r="B1" s="102" t="s">
        <v>839</v>
      </c>
      <c r="C1" s="38"/>
      <c r="D1" s="38"/>
      <c r="E1" s="38"/>
      <c r="F1" s="38"/>
      <c r="G1" s="38"/>
      <c r="H1" s="38"/>
      <c r="I1" s="38"/>
      <c r="J1" s="38"/>
      <c r="K1" s="38"/>
      <c r="S1" s="168">
        <v>0</v>
      </c>
    </row>
    <row r="2" spans="1:19" ht="10.5" hidden="1" customHeight="1" x14ac:dyDescent="0.25">
      <c r="A2" s="38"/>
      <c r="B2" s="38"/>
      <c r="C2" s="38"/>
      <c r="D2" s="38"/>
      <c r="E2" s="38"/>
      <c r="F2" s="38"/>
      <c r="G2" s="38"/>
      <c r="H2" s="38"/>
      <c r="I2" s="38"/>
      <c r="J2" s="38"/>
      <c r="K2" s="38"/>
    </row>
    <row r="3" spans="1:19" ht="20.25" customHeight="1" x14ac:dyDescent="0.25">
      <c r="A3" s="38"/>
      <c r="B3" s="80" t="s">
        <v>340</v>
      </c>
      <c r="C3" s="171"/>
      <c r="D3" s="38"/>
      <c r="E3" s="38"/>
      <c r="F3" s="38"/>
      <c r="G3" s="38"/>
      <c r="H3" s="38"/>
      <c r="I3" s="38"/>
      <c r="J3" s="38"/>
      <c r="K3" s="38"/>
    </row>
    <row r="4" spans="1:19" ht="6.75" hidden="1" customHeight="1" x14ac:dyDescent="0.25">
      <c r="A4" s="38"/>
      <c r="B4" s="103"/>
      <c r="C4" s="104"/>
      <c r="D4" s="38"/>
      <c r="E4" s="38"/>
      <c r="F4" s="38"/>
      <c r="G4" s="38"/>
      <c r="H4" s="38"/>
      <c r="I4" s="38"/>
      <c r="J4" s="38"/>
      <c r="K4" s="38"/>
    </row>
    <row r="5" spans="1:19" ht="20.25" customHeight="1" thickBot="1" x14ac:dyDescent="0.3">
      <c r="A5" s="38"/>
      <c r="B5" s="105" t="s">
        <v>840</v>
      </c>
      <c r="C5" s="38"/>
      <c r="D5" s="38"/>
      <c r="E5" s="38"/>
      <c r="F5" s="38"/>
      <c r="G5" s="38"/>
      <c r="H5" s="38"/>
      <c r="I5" s="38"/>
      <c r="J5" s="38"/>
      <c r="K5" s="38"/>
    </row>
    <row r="6" spans="1:19" ht="29.25" customHeight="1" thickBot="1" x14ac:dyDescent="0.3">
      <c r="A6" s="1500" t="s">
        <v>26</v>
      </c>
      <c r="B6" s="1504" t="s">
        <v>27</v>
      </c>
      <c r="C6" s="1310" t="s">
        <v>126</v>
      </c>
      <c r="D6" s="1233"/>
      <c r="E6" s="1234"/>
      <c r="F6" s="1341" t="s">
        <v>127</v>
      </c>
      <c r="G6" s="489"/>
      <c r="H6" s="489"/>
      <c r="I6" s="794"/>
      <c r="J6" s="794"/>
      <c r="K6" s="794"/>
    </row>
    <row r="7" spans="1:19" ht="25.5" customHeight="1" thickBot="1" x14ac:dyDescent="0.3">
      <c r="A7" s="1501"/>
      <c r="B7" s="1505"/>
      <c r="C7" s="575" t="s">
        <v>128</v>
      </c>
      <c r="D7" s="430" t="s">
        <v>129</v>
      </c>
      <c r="E7" s="576" t="s">
        <v>130</v>
      </c>
      <c r="F7" s="1357"/>
      <c r="G7" s="489"/>
      <c r="H7" s="489"/>
      <c r="I7" s="794"/>
      <c r="J7" s="794"/>
      <c r="K7" s="794"/>
    </row>
    <row r="8" spans="1:19" ht="20.25" customHeight="1" thickBot="1" x14ac:dyDescent="0.3">
      <c r="A8" s="513" t="s">
        <v>156</v>
      </c>
      <c r="B8" s="959" t="s">
        <v>841</v>
      </c>
      <c r="C8" s="668">
        <v>8197315.3899999997</v>
      </c>
      <c r="D8" s="669">
        <v>34285.68</v>
      </c>
      <c r="E8" s="517">
        <f>SUM(C8+D8)</f>
        <v>8231601.0699999994</v>
      </c>
      <c r="F8" s="942">
        <v>5029182.75</v>
      </c>
      <c r="G8" s="794"/>
      <c r="H8" s="794"/>
      <c r="I8" s="794"/>
      <c r="J8" s="794"/>
      <c r="K8" s="794"/>
    </row>
    <row r="9" spans="1:19" ht="20.25" customHeight="1" thickBot="1" x14ac:dyDescent="0.3">
      <c r="A9" s="511" t="s">
        <v>182</v>
      </c>
      <c r="B9" s="960" t="s">
        <v>842</v>
      </c>
      <c r="C9" s="639">
        <v>4115568.85</v>
      </c>
      <c r="D9" s="640">
        <v>54987.99</v>
      </c>
      <c r="E9" s="382">
        <f>SUM(C9+D9)</f>
        <v>4170556.8400000003</v>
      </c>
      <c r="F9" s="943">
        <v>3706030.09</v>
      </c>
      <c r="G9" s="794"/>
      <c r="H9" s="794"/>
      <c r="I9" s="794"/>
      <c r="J9" s="794"/>
      <c r="K9" s="794"/>
    </row>
    <row r="10" spans="1:19" ht="21.75" customHeight="1" x14ac:dyDescent="0.25">
      <c r="A10" s="520" t="s">
        <v>234</v>
      </c>
      <c r="B10" s="709" t="s">
        <v>843</v>
      </c>
      <c r="C10" s="583">
        <v>1384238.1</v>
      </c>
      <c r="D10" s="584">
        <v>31625.5</v>
      </c>
      <c r="E10" s="389">
        <f>SUM(C10+D10)</f>
        <v>1415863.6</v>
      </c>
      <c r="F10" s="944">
        <v>1698150.76</v>
      </c>
      <c r="G10" s="794"/>
      <c r="H10" s="794"/>
      <c r="I10" s="794"/>
      <c r="J10" s="794"/>
      <c r="K10" s="794"/>
      <c r="Q10" s="484"/>
    </row>
    <row r="11" spans="1:19" ht="14.25" customHeight="1" x14ac:dyDescent="0.25">
      <c r="A11" s="522" t="s">
        <v>256</v>
      </c>
      <c r="B11" s="682" t="s">
        <v>844</v>
      </c>
      <c r="C11" s="371">
        <v>0</v>
      </c>
      <c r="D11" s="372">
        <v>0</v>
      </c>
      <c r="E11" s="373">
        <f>SUM(C11+D11)</f>
        <v>0</v>
      </c>
      <c r="F11" s="548">
        <v>0</v>
      </c>
      <c r="G11" s="794"/>
      <c r="H11" s="794"/>
      <c r="I11" s="794"/>
      <c r="J11" s="794"/>
      <c r="K11" s="794"/>
    </row>
    <row r="12" spans="1:19" ht="20.25" customHeight="1" thickBot="1" x14ac:dyDescent="0.3">
      <c r="A12" s="697" t="s">
        <v>275</v>
      </c>
      <c r="B12" s="710" t="s">
        <v>845</v>
      </c>
      <c r="C12" s="588">
        <v>139220.85999999999</v>
      </c>
      <c r="D12" s="665">
        <v>6</v>
      </c>
      <c r="E12" s="378">
        <f>SUM(C12+D12)</f>
        <v>139226.85999999999</v>
      </c>
      <c r="F12" s="945">
        <v>65674</v>
      </c>
      <c r="G12" s="794"/>
      <c r="H12" s="794"/>
      <c r="I12" s="794"/>
      <c r="J12" s="794"/>
      <c r="K12" s="794"/>
    </row>
    <row r="13" spans="1:19" ht="20.25" customHeight="1" thickBot="1" x14ac:dyDescent="0.3">
      <c r="A13" s="511" t="s">
        <v>347</v>
      </c>
      <c r="B13" s="946" t="s">
        <v>846</v>
      </c>
      <c r="C13" s="380">
        <f>C14+C15</f>
        <v>4767285.28</v>
      </c>
      <c r="D13" s="381">
        <f>D14+D15</f>
        <v>2487.67</v>
      </c>
      <c r="E13" s="382">
        <f>E14+E15</f>
        <v>4769772.95</v>
      </c>
      <c r="F13" s="555">
        <f>F14+F15</f>
        <v>4324031.46</v>
      </c>
      <c r="G13" s="794"/>
      <c r="H13" s="794"/>
      <c r="I13" s="794"/>
      <c r="J13" s="794"/>
      <c r="K13" s="794"/>
    </row>
    <row r="14" spans="1:19" ht="20.25" customHeight="1" x14ac:dyDescent="0.25">
      <c r="A14" s="520" t="s">
        <v>349</v>
      </c>
      <c r="B14" s="712" t="s">
        <v>847</v>
      </c>
      <c r="C14" s="583">
        <v>4767285.28</v>
      </c>
      <c r="D14" s="584">
        <v>2487.67</v>
      </c>
      <c r="E14" s="389">
        <f>SUM(C14+D14)</f>
        <v>4769772.95</v>
      </c>
      <c r="F14" s="944">
        <v>4324031.46</v>
      </c>
      <c r="G14" s="794"/>
      <c r="H14" s="794"/>
      <c r="I14" s="794"/>
      <c r="J14" s="794"/>
      <c r="K14" s="794"/>
    </row>
    <row r="15" spans="1:19" ht="13.5" customHeight="1" thickBot="1" x14ac:dyDescent="0.3">
      <c r="A15" s="697" t="s">
        <v>351</v>
      </c>
      <c r="B15" s="828" t="s">
        <v>848</v>
      </c>
      <c r="C15" s="588">
        <v>0</v>
      </c>
      <c r="D15" s="665">
        <v>0</v>
      </c>
      <c r="E15" s="378">
        <f>SUM(C15+D15)</f>
        <v>0</v>
      </c>
      <c r="F15" s="945">
        <v>0</v>
      </c>
      <c r="G15" s="794"/>
      <c r="H15" s="794"/>
      <c r="I15" s="794"/>
      <c r="J15" s="794"/>
      <c r="K15" s="794"/>
    </row>
    <row r="16" spans="1:19" ht="13.5" customHeight="1" thickBot="1" x14ac:dyDescent="0.3">
      <c r="A16" s="511" t="s">
        <v>353</v>
      </c>
      <c r="B16" s="946" t="s">
        <v>849</v>
      </c>
      <c r="C16" s="380">
        <f>C17+C18</f>
        <v>0</v>
      </c>
      <c r="D16" s="381">
        <f>D17+D18</f>
        <v>0</v>
      </c>
      <c r="E16" s="382">
        <f>E17+E18</f>
        <v>0</v>
      </c>
      <c r="F16" s="555">
        <f>F17+F18</f>
        <v>0</v>
      </c>
      <c r="G16" s="794"/>
      <c r="H16" s="794"/>
      <c r="I16" s="794"/>
      <c r="J16" s="794"/>
      <c r="K16" s="794"/>
    </row>
    <row r="17" spans="1:11" ht="12.75" customHeight="1" x14ac:dyDescent="0.25">
      <c r="A17" s="520" t="s">
        <v>355</v>
      </c>
      <c r="B17" s="712" t="s">
        <v>850</v>
      </c>
      <c r="C17" s="583"/>
      <c r="D17" s="584">
        <v>0</v>
      </c>
      <c r="E17" s="389">
        <f>SUM(C17+D17)</f>
        <v>0</v>
      </c>
      <c r="F17" s="944"/>
      <c r="G17" s="794"/>
      <c r="H17" s="794"/>
      <c r="I17" s="794"/>
      <c r="J17" s="794"/>
      <c r="K17" s="794"/>
    </row>
    <row r="18" spans="1:11" ht="12.75" customHeight="1" x14ac:dyDescent="0.25">
      <c r="A18" s="522" t="s">
        <v>357</v>
      </c>
      <c r="B18" s="713" t="s">
        <v>851</v>
      </c>
      <c r="C18" s="581"/>
      <c r="D18" s="582">
        <v>0</v>
      </c>
      <c r="E18" s="373">
        <f>SUM(C18+D18)</f>
        <v>0</v>
      </c>
      <c r="F18" s="947"/>
      <c r="G18" s="794"/>
      <c r="H18" s="794"/>
      <c r="I18" s="794"/>
      <c r="J18" s="794"/>
      <c r="K18" s="794"/>
    </row>
    <row r="19" spans="1:11" ht="27" customHeight="1" thickBot="1" x14ac:dyDescent="0.3">
      <c r="A19" s="697" t="s">
        <v>359</v>
      </c>
      <c r="B19" s="828" t="s">
        <v>183</v>
      </c>
      <c r="C19" s="588">
        <v>944152.37</v>
      </c>
      <c r="D19" s="665">
        <v>107783</v>
      </c>
      <c r="E19" s="378">
        <f>SUM(C19+D19)</f>
        <v>1051935.3700000001</v>
      </c>
      <c r="F19" s="945">
        <v>969639.92</v>
      </c>
      <c r="G19" s="794"/>
      <c r="H19" s="794"/>
      <c r="I19" s="794"/>
      <c r="J19" s="794"/>
      <c r="K19" s="794"/>
    </row>
    <row r="20" spans="1:11" ht="20.25" customHeight="1" thickBot="1" x14ac:dyDescent="0.3">
      <c r="A20" s="511" t="s">
        <v>361</v>
      </c>
      <c r="B20" s="946" t="s">
        <v>852</v>
      </c>
      <c r="C20" s="380">
        <f>C21+C22+C23+C30+C31</f>
        <v>3202902.72</v>
      </c>
      <c r="D20" s="381">
        <f>D21+D22+D23+D30+D31</f>
        <v>0</v>
      </c>
      <c r="E20" s="382">
        <f>E21+E22+E23+E30+E31</f>
        <v>3202902.72</v>
      </c>
      <c r="F20" s="555">
        <f>F21+F22+F23+F30+F31</f>
        <v>1336570.25</v>
      </c>
      <c r="G20" s="794"/>
      <c r="H20" s="794"/>
      <c r="I20" s="794"/>
      <c r="J20" s="794"/>
      <c r="K20" s="794"/>
    </row>
    <row r="21" spans="1:11" ht="12" customHeight="1" x14ac:dyDescent="0.25">
      <c r="A21" s="520" t="s">
        <v>363</v>
      </c>
      <c r="B21" s="712" t="s">
        <v>853</v>
      </c>
      <c r="C21" s="583">
        <v>71446.16</v>
      </c>
      <c r="D21" s="584">
        <v>0</v>
      </c>
      <c r="E21" s="389">
        <f>SUM(C21+D21)</f>
        <v>71446.16</v>
      </c>
      <c r="F21" s="944">
        <v>37612.33</v>
      </c>
      <c r="G21" s="794"/>
      <c r="H21" s="573"/>
      <c r="I21" s="573"/>
      <c r="J21" s="794"/>
      <c r="K21" s="794"/>
    </row>
    <row r="22" spans="1:11" ht="16.5" customHeight="1" thickBot="1" x14ac:dyDescent="0.3">
      <c r="A22" s="697" t="s">
        <v>365</v>
      </c>
      <c r="B22" s="828" t="s">
        <v>854</v>
      </c>
      <c r="C22" s="588">
        <v>0</v>
      </c>
      <c r="D22" s="665">
        <v>0</v>
      </c>
      <c r="E22" s="378">
        <f>SUM(C22+D22)</f>
        <v>0</v>
      </c>
      <c r="F22" s="945">
        <v>0</v>
      </c>
      <c r="G22" s="794"/>
      <c r="H22" s="573"/>
      <c r="I22" s="573"/>
      <c r="J22" s="794"/>
      <c r="K22" s="794"/>
    </row>
    <row r="23" spans="1:11" ht="26.25" customHeight="1" thickBot="1" x14ac:dyDescent="0.3">
      <c r="A23" s="511" t="s">
        <v>415</v>
      </c>
      <c r="B23" s="946" t="s">
        <v>177</v>
      </c>
      <c r="C23" s="380">
        <f>C24+C27</f>
        <v>3131456.56</v>
      </c>
      <c r="D23" s="381">
        <f>D24+D27</f>
        <v>0</v>
      </c>
      <c r="E23" s="382">
        <f>E24+E27</f>
        <v>3131456.56</v>
      </c>
      <c r="F23" s="555">
        <f>F24+F27</f>
        <v>905217.92</v>
      </c>
      <c r="G23" s="794"/>
      <c r="H23" s="794"/>
      <c r="I23" s="794"/>
      <c r="J23" s="794"/>
      <c r="K23" s="794"/>
    </row>
    <row r="24" spans="1:11" ht="29.25" customHeight="1" thickBot="1" x14ac:dyDescent="0.3">
      <c r="A24" s="511" t="s">
        <v>417</v>
      </c>
      <c r="B24" s="946" t="s">
        <v>855</v>
      </c>
      <c r="C24" s="380">
        <f>C25+C26</f>
        <v>1358606.61</v>
      </c>
      <c r="D24" s="381">
        <f>D25+D26</f>
        <v>0</v>
      </c>
      <c r="E24" s="382">
        <f>E25+E26</f>
        <v>1358606.61</v>
      </c>
      <c r="F24" s="943">
        <f>F25+F26</f>
        <v>270355.88</v>
      </c>
      <c r="G24" s="794"/>
      <c r="H24" s="794"/>
      <c r="I24" s="794"/>
      <c r="J24" s="794"/>
      <c r="K24" s="794"/>
    </row>
    <row r="25" spans="1:11" ht="13.5" customHeight="1" x14ac:dyDescent="0.25">
      <c r="A25" s="520" t="s">
        <v>369</v>
      </c>
      <c r="B25" s="712" t="s">
        <v>856</v>
      </c>
      <c r="C25" s="588">
        <v>0</v>
      </c>
      <c r="D25" s="588">
        <v>0</v>
      </c>
      <c r="E25" s="389">
        <f>SUM(C25+D25)</f>
        <v>0</v>
      </c>
      <c r="F25" s="588">
        <v>358.5</v>
      </c>
      <c r="G25" s="794"/>
      <c r="H25" s="794"/>
      <c r="I25" s="794"/>
      <c r="J25" s="794"/>
      <c r="K25" s="794"/>
    </row>
    <row r="26" spans="1:11" ht="20.25" customHeight="1" thickBot="1" x14ac:dyDescent="0.3">
      <c r="A26" s="697" t="s">
        <v>371</v>
      </c>
      <c r="B26" s="828" t="s">
        <v>857</v>
      </c>
      <c r="C26" s="588">
        <v>1358606.61</v>
      </c>
      <c r="D26" s="588">
        <v>0</v>
      </c>
      <c r="E26" s="378">
        <f>SUM(C26+D26)</f>
        <v>1358606.61</v>
      </c>
      <c r="F26" s="588">
        <v>269997.38</v>
      </c>
      <c r="G26" s="794"/>
      <c r="H26" s="573"/>
      <c r="I26" s="794"/>
      <c r="J26" s="794"/>
      <c r="K26" s="794"/>
    </row>
    <row r="27" spans="1:11" ht="26.25" customHeight="1" thickBot="1" x14ac:dyDescent="0.3">
      <c r="A27" s="511" t="s">
        <v>373</v>
      </c>
      <c r="B27" s="946" t="s">
        <v>858</v>
      </c>
      <c r="C27" s="380">
        <f>SUM(C28:C29)</f>
        <v>1772849.95</v>
      </c>
      <c r="D27" s="381">
        <f>SUM(D28:D29)</f>
        <v>0</v>
      </c>
      <c r="E27" s="382">
        <f>SUM(E28:E29)</f>
        <v>1772849.95</v>
      </c>
      <c r="F27" s="943">
        <f>SUM(F28:F29)</f>
        <v>634862.04</v>
      </c>
      <c r="G27" s="794"/>
      <c r="H27" s="573"/>
      <c r="I27" s="794"/>
      <c r="J27" s="794"/>
      <c r="K27" s="794"/>
    </row>
    <row r="28" spans="1:11" ht="20.25" customHeight="1" x14ac:dyDescent="0.25">
      <c r="A28" s="520" t="s">
        <v>375</v>
      </c>
      <c r="B28" s="712" t="s">
        <v>859</v>
      </c>
      <c r="C28" s="588">
        <v>0</v>
      </c>
      <c r="D28" s="588">
        <v>0</v>
      </c>
      <c r="E28" s="389">
        <f>SUM(C28+D28)</f>
        <v>0</v>
      </c>
      <c r="F28" s="588">
        <v>0</v>
      </c>
      <c r="G28" s="794"/>
      <c r="H28" s="573"/>
      <c r="I28" s="794"/>
      <c r="J28" s="794"/>
      <c r="K28" s="794"/>
    </row>
    <row r="29" spans="1:11" ht="20.25" customHeight="1" thickBot="1" x14ac:dyDescent="0.3">
      <c r="A29" s="697" t="s">
        <v>378</v>
      </c>
      <c r="B29" s="828" t="s">
        <v>860</v>
      </c>
      <c r="C29" s="588">
        <v>1772849.95</v>
      </c>
      <c r="D29" s="588">
        <v>0</v>
      </c>
      <c r="E29" s="378">
        <f>SUM(C29+D29)</f>
        <v>1772849.95</v>
      </c>
      <c r="F29" s="588">
        <v>634862.04</v>
      </c>
      <c r="G29" s="794"/>
      <c r="H29" s="573"/>
      <c r="I29" s="794"/>
      <c r="J29" s="794"/>
      <c r="K29" s="794"/>
    </row>
    <row r="30" spans="1:11" s="38" customFormat="1" ht="15.75" customHeight="1" thickBot="1" x14ac:dyDescent="0.3">
      <c r="A30" s="511" t="s">
        <v>380</v>
      </c>
      <c r="B30" s="666" t="s">
        <v>861</v>
      </c>
      <c r="C30" s="588">
        <v>0</v>
      </c>
      <c r="D30" s="588">
        <v>0</v>
      </c>
      <c r="E30" s="382">
        <f>SUM(C30+D30)</f>
        <v>0</v>
      </c>
      <c r="F30" s="588">
        <v>0</v>
      </c>
      <c r="G30" s="794"/>
      <c r="H30" s="794"/>
      <c r="I30" s="794"/>
      <c r="J30" s="794"/>
      <c r="K30" s="794"/>
    </row>
    <row r="31" spans="1:11" s="38" customFormat="1" ht="17.25" customHeight="1" thickBot="1" x14ac:dyDescent="0.3">
      <c r="A31" s="511" t="s">
        <v>382</v>
      </c>
      <c r="B31" s="666" t="s">
        <v>862</v>
      </c>
      <c r="C31" s="639">
        <f>SUM(C32:C35)</f>
        <v>0</v>
      </c>
      <c r="D31" s="640">
        <f>SUM(D32:D35)</f>
        <v>0</v>
      </c>
      <c r="E31" s="382">
        <f>SUM(E32:E35)</f>
        <v>0</v>
      </c>
      <c r="F31" s="943">
        <f>SUM(F32:F35)</f>
        <v>393740</v>
      </c>
      <c r="G31" s="794"/>
      <c r="H31" s="794"/>
      <c r="I31" s="794"/>
      <c r="J31" s="794"/>
      <c r="K31" s="794"/>
    </row>
    <row r="32" spans="1:11" s="38" customFormat="1" ht="20.25" customHeight="1" x14ac:dyDescent="0.25">
      <c r="A32" s="520" t="s">
        <v>384</v>
      </c>
      <c r="B32" s="709" t="s">
        <v>863</v>
      </c>
      <c r="C32" s="588">
        <v>0</v>
      </c>
      <c r="D32" s="588">
        <v>0</v>
      </c>
      <c r="E32" s="389">
        <f>SUM(C32+D32)</f>
        <v>0</v>
      </c>
      <c r="F32" s="588">
        <v>393740</v>
      </c>
      <c r="G32" s="794"/>
      <c r="H32" s="794"/>
      <c r="I32" s="794"/>
      <c r="J32" s="794"/>
      <c r="K32" s="794"/>
    </row>
    <row r="33" spans="1:11" s="38" customFormat="1" ht="11.25" customHeight="1" x14ac:dyDescent="0.25">
      <c r="A33" s="522" t="s">
        <v>386</v>
      </c>
      <c r="B33" s="682" t="s">
        <v>864</v>
      </c>
      <c r="C33" s="588">
        <v>0</v>
      </c>
      <c r="D33" s="588">
        <v>0</v>
      </c>
      <c r="E33" s="373">
        <f>SUM(C33+D33)</f>
        <v>0</v>
      </c>
      <c r="F33" s="588">
        <v>0</v>
      </c>
      <c r="G33" s="794"/>
      <c r="H33" s="794"/>
      <c r="I33" s="794"/>
      <c r="J33" s="794"/>
      <c r="K33" s="794"/>
    </row>
    <row r="34" spans="1:11" s="38" customFormat="1" ht="12.75" customHeight="1" x14ac:dyDescent="0.25">
      <c r="A34" s="522" t="s">
        <v>388</v>
      </c>
      <c r="B34" s="682" t="s">
        <v>865</v>
      </c>
      <c r="C34" s="588">
        <v>0</v>
      </c>
      <c r="D34" s="588">
        <v>0</v>
      </c>
      <c r="E34" s="373">
        <f>SUM(C34+D34)</f>
        <v>0</v>
      </c>
      <c r="F34" s="588">
        <v>0</v>
      </c>
      <c r="G34" s="794"/>
      <c r="H34" s="794"/>
      <c r="I34" s="794"/>
      <c r="J34" s="794"/>
      <c r="K34" s="794"/>
    </row>
    <row r="35" spans="1:11" ht="21.75" customHeight="1" thickBot="1" x14ac:dyDescent="0.3">
      <c r="A35" s="697" t="s">
        <v>429</v>
      </c>
      <c r="B35" s="828" t="s">
        <v>866</v>
      </c>
      <c r="C35" s="588">
        <v>0</v>
      </c>
      <c r="D35" s="588">
        <v>0</v>
      </c>
      <c r="E35" s="378">
        <f>SUM(C35+D35)</f>
        <v>0</v>
      </c>
      <c r="F35" s="588">
        <v>0</v>
      </c>
      <c r="G35" s="794"/>
      <c r="H35" s="794"/>
      <c r="I35" s="794"/>
      <c r="J35" s="794"/>
      <c r="K35" s="794"/>
    </row>
    <row r="36" spans="1:11" ht="20.25" customHeight="1" thickBot="1" x14ac:dyDescent="0.3">
      <c r="A36" s="511" t="s">
        <v>431</v>
      </c>
      <c r="B36" s="666" t="s">
        <v>785</v>
      </c>
      <c r="C36" s="380">
        <f>C8+C9+C13+C16+C19+C20</f>
        <v>21227224.609999999</v>
      </c>
      <c r="D36" s="381">
        <f>D8+D9+D13+D16+D19+D20</f>
        <v>199544.34</v>
      </c>
      <c r="E36" s="382">
        <f>E8+E9+E13+E16+E19+E20</f>
        <v>21426768.949999999</v>
      </c>
      <c r="F36" s="555">
        <f>F8+F9+F13+F16+F19+F20</f>
        <v>15365454.470000001</v>
      </c>
      <c r="G36" s="794"/>
      <c r="H36" s="794"/>
      <c r="I36" s="794"/>
      <c r="J36" s="794"/>
      <c r="K36" s="794"/>
    </row>
    <row r="37" spans="1:11" ht="20.25" customHeight="1" x14ac:dyDescent="0.25">
      <c r="A37" s="949"/>
      <c r="B37" s="786"/>
      <c r="C37" s="786"/>
      <c r="D37" s="786"/>
      <c r="E37" s="786"/>
      <c r="F37" s="786"/>
      <c r="G37" s="794"/>
      <c r="H37" s="794"/>
      <c r="I37" s="794"/>
      <c r="J37" s="794"/>
      <c r="K37" s="794"/>
    </row>
    <row r="38" spans="1:11" ht="5.25" customHeight="1" thickBot="1" x14ac:dyDescent="0.3">
      <c r="A38" s="794"/>
      <c r="B38" s="794"/>
      <c r="C38" s="794"/>
      <c r="D38" s="794"/>
      <c r="E38" s="794"/>
      <c r="F38" s="794"/>
      <c r="G38" s="794"/>
      <c r="H38" s="794"/>
      <c r="I38" s="794"/>
      <c r="J38" s="794"/>
      <c r="K38" s="794"/>
    </row>
    <row r="39" spans="1:11" ht="20.25" hidden="1" customHeight="1" thickBot="1" x14ac:dyDescent="0.3">
      <c r="A39" s="794"/>
      <c r="B39" s="786" t="s">
        <v>867</v>
      </c>
      <c r="C39" s="794"/>
      <c r="D39" s="794"/>
      <c r="E39" s="794"/>
      <c r="F39" s="794"/>
      <c r="G39" s="794"/>
      <c r="H39" s="794"/>
      <c r="I39" s="794"/>
      <c r="J39" s="794"/>
      <c r="K39" s="794"/>
    </row>
    <row r="40" spans="1:11" ht="36" customHeight="1" thickBot="1" x14ac:dyDescent="0.3">
      <c r="A40" s="1500" t="s">
        <v>26</v>
      </c>
      <c r="B40" s="1498" t="s">
        <v>27</v>
      </c>
      <c r="C40" s="1310" t="s">
        <v>126</v>
      </c>
      <c r="D40" s="1233"/>
      <c r="E40" s="1233"/>
      <c r="F40" s="1233"/>
      <c r="G40" s="1233"/>
      <c r="H40" s="1234"/>
      <c r="I40" s="1341" t="s">
        <v>127</v>
      </c>
      <c r="J40" s="1307"/>
      <c r="K40" s="1308"/>
    </row>
    <row r="41" spans="1:11" ht="30" customHeight="1" thickBot="1" x14ac:dyDescent="0.3">
      <c r="A41" s="1501"/>
      <c r="B41" s="1499"/>
      <c r="C41" s="1506" t="s">
        <v>128</v>
      </c>
      <c r="D41" s="1423"/>
      <c r="E41" s="1424"/>
      <c r="F41" s="1502" t="s">
        <v>199</v>
      </c>
      <c r="G41" s="1423"/>
      <c r="H41" s="1503"/>
      <c r="I41" s="1437"/>
      <c r="J41" s="1437"/>
      <c r="K41" s="1357"/>
    </row>
    <row r="42" spans="1:11" ht="20.25" customHeight="1" thickBot="1" x14ac:dyDescent="0.3">
      <c r="A42" s="950"/>
      <c r="B42" s="951"/>
      <c r="C42" s="952" t="s">
        <v>787</v>
      </c>
      <c r="D42" s="653" t="s">
        <v>788</v>
      </c>
      <c r="E42" s="653" t="s">
        <v>130</v>
      </c>
      <c r="F42" s="653" t="s">
        <v>787</v>
      </c>
      <c r="G42" s="653" t="s">
        <v>788</v>
      </c>
      <c r="H42" s="953" t="s">
        <v>130</v>
      </c>
      <c r="I42" s="693" t="s">
        <v>787</v>
      </c>
      <c r="J42" s="653" t="s">
        <v>788</v>
      </c>
      <c r="K42" s="953" t="s">
        <v>785</v>
      </c>
    </row>
    <row r="43" spans="1:11" ht="20.25" customHeight="1" thickBot="1" x14ac:dyDescent="0.3">
      <c r="A43" s="954" t="s">
        <v>156</v>
      </c>
      <c r="B43" s="955" t="s">
        <v>789</v>
      </c>
      <c r="C43" s="380">
        <f t="shared" ref="C43:K43" si="0">C44+C45+C46</f>
        <v>17712.14</v>
      </c>
      <c r="D43" s="381">
        <f t="shared" si="0"/>
        <v>0</v>
      </c>
      <c r="E43" s="381">
        <f t="shared" si="0"/>
        <v>17712.14</v>
      </c>
      <c r="F43" s="381">
        <f t="shared" si="0"/>
        <v>0</v>
      </c>
      <c r="G43" s="381">
        <f t="shared" si="0"/>
        <v>0</v>
      </c>
      <c r="H43" s="382">
        <f t="shared" si="0"/>
        <v>0</v>
      </c>
      <c r="I43" s="383">
        <f t="shared" si="0"/>
        <v>17923.52</v>
      </c>
      <c r="J43" s="381">
        <f t="shared" si="0"/>
        <v>36157.07</v>
      </c>
      <c r="K43" s="382">
        <f t="shared" si="0"/>
        <v>54080.590000000004</v>
      </c>
    </row>
    <row r="44" spans="1:11" ht="20.25" customHeight="1" x14ac:dyDescent="0.25">
      <c r="A44" s="956" t="s">
        <v>182</v>
      </c>
      <c r="B44" s="695" t="s">
        <v>868</v>
      </c>
      <c r="C44" s="588">
        <v>0</v>
      </c>
      <c r="D44" s="588">
        <v>0</v>
      </c>
      <c r="E44" s="388">
        <f>C44+D44</f>
        <v>0</v>
      </c>
      <c r="F44" s="588">
        <v>0</v>
      </c>
      <c r="G44" s="584">
        <v>0</v>
      </c>
      <c r="H44" s="389">
        <f>F44+G44</f>
        <v>0</v>
      </c>
      <c r="I44" s="585">
        <v>0</v>
      </c>
      <c r="J44" s="584">
        <v>0</v>
      </c>
      <c r="K44" s="389">
        <f>I44+J44</f>
        <v>0</v>
      </c>
    </row>
    <row r="45" spans="1:11" ht="20.25" customHeight="1" x14ac:dyDescent="0.25">
      <c r="A45" s="849" t="s">
        <v>234</v>
      </c>
      <c r="B45" s="716" t="s">
        <v>869</v>
      </c>
      <c r="C45" s="588">
        <v>2969.14</v>
      </c>
      <c r="D45" s="588">
        <v>0</v>
      </c>
      <c r="E45" s="372">
        <f>C45+D45</f>
        <v>2969.14</v>
      </c>
      <c r="F45" s="588">
        <v>0</v>
      </c>
      <c r="G45" s="582">
        <v>0</v>
      </c>
      <c r="H45" s="373">
        <f>F45+G45</f>
        <v>0</v>
      </c>
      <c r="I45" s="671">
        <v>1109.32</v>
      </c>
      <c r="J45" s="582">
        <v>0</v>
      </c>
      <c r="K45" s="373">
        <f>I45+J45</f>
        <v>1109.32</v>
      </c>
    </row>
    <row r="46" spans="1:11" ht="20.25" customHeight="1" x14ac:dyDescent="0.25">
      <c r="A46" s="849" t="s">
        <v>256</v>
      </c>
      <c r="B46" s="696" t="s">
        <v>870</v>
      </c>
      <c r="C46" s="371">
        <f t="shared" ref="C46:K46" si="1">C47+C48</f>
        <v>14743</v>
      </c>
      <c r="D46" s="372">
        <f t="shared" si="1"/>
        <v>0</v>
      </c>
      <c r="E46" s="372">
        <f t="shared" si="1"/>
        <v>14743</v>
      </c>
      <c r="F46" s="372">
        <f t="shared" si="1"/>
        <v>0</v>
      </c>
      <c r="G46" s="372">
        <f t="shared" si="1"/>
        <v>0</v>
      </c>
      <c r="H46" s="373">
        <f t="shared" si="1"/>
        <v>0</v>
      </c>
      <c r="I46" s="374">
        <f t="shared" si="1"/>
        <v>16814.2</v>
      </c>
      <c r="J46" s="372">
        <f t="shared" si="1"/>
        <v>36157.07</v>
      </c>
      <c r="K46" s="373">
        <f t="shared" si="1"/>
        <v>52971.270000000004</v>
      </c>
    </row>
    <row r="47" spans="1:11" ht="20.25" customHeight="1" x14ac:dyDescent="0.25">
      <c r="A47" s="849" t="s">
        <v>275</v>
      </c>
      <c r="B47" s="696" t="s">
        <v>871</v>
      </c>
      <c r="C47" s="588">
        <v>14743</v>
      </c>
      <c r="D47" s="588">
        <v>0</v>
      </c>
      <c r="E47" s="372">
        <f>C47+D47</f>
        <v>14743</v>
      </c>
      <c r="F47" s="588">
        <v>0</v>
      </c>
      <c r="G47" s="582">
        <v>0</v>
      </c>
      <c r="H47" s="373">
        <f>F47+G47</f>
        <v>0</v>
      </c>
      <c r="I47" s="671">
        <v>16814.2</v>
      </c>
      <c r="J47" s="582">
        <v>0</v>
      </c>
      <c r="K47" s="373">
        <f>I47+J47</f>
        <v>16814.2</v>
      </c>
    </row>
    <row r="48" spans="1:11" ht="20.25" customHeight="1" thickBot="1" x14ac:dyDescent="0.3">
      <c r="A48" s="850" t="s">
        <v>347</v>
      </c>
      <c r="B48" s="510" t="s">
        <v>872</v>
      </c>
      <c r="C48" s="588">
        <v>0</v>
      </c>
      <c r="D48" s="588">
        <v>0</v>
      </c>
      <c r="E48" s="394">
        <f>C48+D48</f>
        <v>0</v>
      </c>
      <c r="F48" s="588">
        <v>0</v>
      </c>
      <c r="G48" s="665">
        <v>0</v>
      </c>
      <c r="H48" s="378">
        <f>F48+G48</f>
        <v>0</v>
      </c>
      <c r="I48" s="589">
        <v>0</v>
      </c>
      <c r="J48" s="665">
        <v>36157.07</v>
      </c>
      <c r="K48" s="378">
        <f>I48+J48</f>
        <v>36157.07</v>
      </c>
    </row>
    <row r="49" spans="1:16" ht="20.25" customHeight="1" thickBot="1" x14ac:dyDescent="0.3">
      <c r="A49" s="954" t="s">
        <v>349</v>
      </c>
      <c r="B49" s="955" t="s">
        <v>795</v>
      </c>
      <c r="C49" s="380">
        <f t="shared" ref="C49:K49" si="2">C50+C51+C52</f>
        <v>1941.8200000000002</v>
      </c>
      <c r="D49" s="381">
        <f t="shared" si="2"/>
        <v>20088.11</v>
      </c>
      <c r="E49" s="381">
        <f t="shared" si="2"/>
        <v>22029.93</v>
      </c>
      <c r="F49" s="381">
        <f t="shared" si="2"/>
        <v>0</v>
      </c>
      <c r="G49" s="381">
        <f t="shared" si="2"/>
        <v>0</v>
      </c>
      <c r="H49" s="382">
        <f t="shared" si="2"/>
        <v>0</v>
      </c>
      <c r="I49" s="383">
        <f t="shared" si="2"/>
        <v>32652.43</v>
      </c>
      <c r="J49" s="381">
        <f t="shared" si="2"/>
        <v>120423.25</v>
      </c>
      <c r="K49" s="382">
        <f t="shared" si="2"/>
        <v>153075.68</v>
      </c>
    </row>
    <row r="50" spans="1:16" ht="20.25" customHeight="1" x14ac:dyDescent="0.25">
      <c r="A50" s="956" t="s">
        <v>351</v>
      </c>
      <c r="B50" s="695" t="s">
        <v>868</v>
      </c>
      <c r="C50" s="588">
        <v>0</v>
      </c>
      <c r="D50" s="588">
        <v>0</v>
      </c>
      <c r="E50" s="388">
        <f>C50+D50</f>
        <v>0</v>
      </c>
      <c r="F50" s="588">
        <v>0</v>
      </c>
      <c r="G50" s="584">
        <v>0</v>
      </c>
      <c r="H50" s="389">
        <f>F50+G50</f>
        <v>0</v>
      </c>
      <c r="I50" s="585">
        <v>0</v>
      </c>
      <c r="J50" s="584">
        <v>0</v>
      </c>
      <c r="K50" s="389">
        <f>I50+J50</f>
        <v>0</v>
      </c>
    </row>
    <row r="51" spans="1:16" ht="20.25" customHeight="1" thickBot="1" x14ac:dyDescent="0.3">
      <c r="A51" s="849" t="s">
        <v>353</v>
      </c>
      <c r="B51" s="716" t="s">
        <v>869</v>
      </c>
      <c r="C51" s="588">
        <v>0</v>
      </c>
      <c r="D51" s="588">
        <v>0</v>
      </c>
      <c r="E51" s="372">
        <f>C51+D51</f>
        <v>0</v>
      </c>
      <c r="F51" s="588">
        <v>0</v>
      </c>
      <c r="G51" s="582">
        <v>0</v>
      </c>
      <c r="H51" s="373">
        <f>F51+G51</f>
        <v>0</v>
      </c>
      <c r="I51" s="671">
        <v>0</v>
      </c>
      <c r="J51" s="582">
        <v>0</v>
      </c>
      <c r="K51" s="373">
        <f>I51+J51</f>
        <v>0</v>
      </c>
    </row>
    <row r="52" spans="1:16" ht="20.25" customHeight="1" thickBot="1" x14ac:dyDescent="0.3">
      <c r="A52" s="849" t="s">
        <v>355</v>
      </c>
      <c r="B52" s="696" t="s">
        <v>870</v>
      </c>
      <c r="C52" s="371">
        <f t="shared" ref="C52:K52" si="3">C53+C54</f>
        <v>1941.8200000000002</v>
      </c>
      <c r="D52" s="372">
        <f t="shared" si="3"/>
        <v>20088.11</v>
      </c>
      <c r="E52" s="372">
        <f t="shared" si="3"/>
        <v>22029.93</v>
      </c>
      <c r="F52" s="372">
        <f t="shared" si="3"/>
        <v>0</v>
      </c>
      <c r="G52" s="372">
        <f t="shared" si="3"/>
        <v>0</v>
      </c>
      <c r="H52" s="373">
        <f t="shared" si="3"/>
        <v>0</v>
      </c>
      <c r="I52" s="374">
        <f t="shared" si="3"/>
        <v>32652.43</v>
      </c>
      <c r="J52" s="372">
        <f t="shared" si="3"/>
        <v>120423.25</v>
      </c>
      <c r="K52" s="373">
        <f t="shared" si="3"/>
        <v>153075.68</v>
      </c>
      <c r="P52" s="203"/>
    </row>
    <row r="53" spans="1:16" ht="20.25" customHeight="1" thickBot="1" x14ac:dyDescent="0.3">
      <c r="A53" s="849" t="s">
        <v>357</v>
      </c>
      <c r="B53" s="696" t="s">
        <v>871</v>
      </c>
      <c r="C53" s="588">
        <v>834.82</v>
      </c>
      <c r="D53" s="588">
        <v>20088.11</v>
      </c>
      <c r="E53" s="372">
        <f>C53+D53</f>
        <v>20922.93</v>
      </c>
      <c r="F53" s="588">
        <v>0</v>
      </c>
      <c r="G53" s="582">
        <v>0</v>
      </c>
      <c r="H53" s="373">
        <f>F53+G53</f>
        <v>0</v>
      </c>
      <c r="I53" s="671">
        <v>32652.43</v>
      </c>
      <c r="J53" s="582">
        <v>103366</v>
      </c>
      <c r="K53" s="373">
        <f>I53+J53</f>
        <v>136018.43</v>
      </c>
      <c r="P53" s="203"/>
    </row>
    <row r="54" spans="1:16" ht="20.25" customHeight="1" thickBot="1" x14ac:dyDescent="0.3">
      <c r="A54" s="850" t="s">
        <v>359</v>
      </c>
      <c r="B54" s="510" t="s">
        <v>872</v>
      </c>
      <c r="C54" s="588">
        <v>1107</v>
      </c>
      <c r="D54" s="588">
        <v>0</v>
      </c>
      <c r="E54" s="394">
        <f>C54+D54</f>
        <v>1107</v>
      </c>
      <c r="F54" s="588">
        <v>0</v>
      </c>
      <c r="G54" s="665">
        <v>0</v>
      </c>
      <c r="H54" s="378">
        <f>F54+G54</f>
        <v>0</v>
      </c>
      <c r="I54" s="589">
        <v>0</v>
      </c>
      <c r="J54" s="665">
        <v>17057.25</v>
      </c>
      <c r="K54" s="378">
        <f>I54+J54</f>
        <v>17057.25</v>
      </c>
      <c r="P54" s="203"/>
    </row>
    <row r="55" spans="1:16" ht="20.25" customHeight="1" thickBot="1" x14ac:dyDescent="0.3">
      <c r="A55" s="954" t="s">
        <v>361</v>
      </c>
      <c r="B55" s="957" t="s">
        <v>130</v>
      </c>
      <c r="C55" s="380">
        <f t="shared" ref="C55:K55" si="4">SUM(C43+C49)</f>
        <v>19653.96</v>
      </c>
      <c r="D55" s="381">
        <f t="shared" si="4"/>
        <v>20088.11</v>
      </c>
      <c r="E55" s="381">
        <f t="shared" si="4"/>
        <v>39742.07</v>
      </c>
      <c r="F55" s="381">
        <f t="shared" si="4"/>
        <v>0</v>
      </c>
      <c r="G55" s="381">
        <f t="shared" si="4"/>
        <v>0</v>
      </c>
      <c r="H55" s="382">
        <f t="shared" si="4"/>
        <v>0</v>
      </c>
      <c r="I55" s="383">
        <f t="shared" si="4"/>
        <v>50575.95</v>
      </c>
      <c r="J55" s="381">
        <f t="shared" si="4"/>
        <v>156580.32</v>
      </c>
      <c r="K55" s="382">
        <f t="shared" si="4"/>
        <v>207156.27</v>
      </c>
    </row>
    <row r="56" spans="1:16" ht="21" customHeight="1" thickBot="1" x14ac:dyDescent="0.3">
      <c r="A56" s="489"/>
      <c r="B56" s="801" t="s">
        <v>873</v>
      </c>
      <c r="C56" s="794"/>
      <c r="D56" s="794"/>
      <c r="E56" s="794"/>
      <c r="F56" s="794"/>
      <c r="G56" s="794"/>
      <c r="H56" s="794"/>
      <c r="I56" s="794"/>
      <c r="J56" s="794"/>
      <c r="K56" s="794"/>
    </row>
    <row r="57" spans="1:16" ht="48.75" customHeight="1" x14ac:dyDescent="0.25">
      <c r="A57" s="1350" t="s">
        <v>26</v>
      </c>
      <c r="B57" s="1504" t="s">
        <v>27</v>
      </c>
      <c r="C57" s="1310" t="s">
        <v>126</v>
      </c>
      <c r="D57" s="1233"/>
      <c r="E57" s="1234"/>
      <c r="F57" s="1341" t="s">
        <v>127</v>
      </c>
      <c r="G57" s="489"/>
      <c r="H57" s="489"/>
      <c r="I57" s="794"/>
      <c r="J57" s="794"/>
      <c r="K57" s="794"/>
    </row>
    <row r="58" spans="1:16" ht="33" customHeight="1" thickBot="1" x14ac:dyDescent="0.3">
      <c r="A58" s="1501"/>
      <c r="B58" s="1505"/>
      <c r="C58" s="575" t="s">
        <v>128</v>
      </c>
      <c r="D58" s="430" t="s">
        <v>199</v>
      </c>
      <c r="E58" s="576" t="s">
        <v>130</v>
      </c>
      <c r="F58" s="1357"/>
      <c r="G58" s="794"/>
      <c r="H58" s="794"/>
      <c r="I58" s="794"/>
      <c r="J58" s="794"/>
      <c r="K58" s="794"/>
    </row>
    <row r="59" spans="1:16" ht="20.25" customHeight="1" thickBot="1" x14ac:dyDescent="0.3">
      <c r="A59" s="511" t="s">
        <v>156</v>
      </c>
      <c r="B59" s="948" t="s">
        <v>874</v>
      </c>
      <c r="C59" s="380">
        <f>C60+C61</f>
        <v>0</v>
      </c>
      <c r="D59" s="381">
        <f>D60+D61</f>
        <v>0</v>
      </c>
      <c r="E59" s="382">
        <f>E60+E61</f>
        <v>0</v>
      </c>
      <c r="F59" s="555">
        <f>F60+F61</f>
        <v>0</v>
      </c>
      <c r="G59" s="794"/>
      <c r="H59" s="794"/>
      <c r="I59" s="794"/>
      <c r="J59" s="794"/>
      <c r="K59" s="794"/>
    </row>
    <row r="60" spans="1:16" ht="24.75" customHeight="1" x14ac:dyDescent="0.25">
      <c r="A60" s="520" t="s">
        <v>182</v>
      </c>
      <c r="B60" s="815" t="s">
        <v>875</v>
      </c>
      <c r="C60" s="583">
        <v>0</v>
      </c>
      <c r="D60" s="584">
        <v>0</v>
      </c>
      <c r="E60" s="389">
        <f>D60+C60</f>
        <v>0</v>
      </c>
      <c r="F60" s="944">
        <v>0</v>
      </c>
      <c r="G60" s="794"/>
      <c r="H60" s="794"/>
      <c r="I60" s="794"/>
      <c r="J60" s="794"/>
      <c r="K60" s="794"/>
    </row>
    <row r="61" spans="1:16" ht="20.25" customHeight="1" thickBot="1" x14ac:dyDescent="0.3">
      <c r="A61" s="697" t="s">
        <v>234</v>
      </c>
      <c r="B61" s="818" t="s">
        <v>876</v>
      </c>
      <c r="C61" s="588">
        <v>0</v>
      </c>
      <c r="D61" s="665">
        <v>0</v>
      </c>
      <c r="E61" s="378">
        <f>D61+C61</f>
        <v>0</v>
      </c>
      <c r="F61" s="945">
        <v>0</v>
      </c>
      <c r="G61" s="794"/>
      <c r="H61" s="794"/>
      <c r="I61" s="794"/>
      <c r="J61" s="794"/>
      <c r="K61" s="794"/>
    </row>
    <row r="62" spans="1:16" ht="20.25" customHeight="1" thickBot="1" x14ac:dyDescent="0.3">
      <c r="A62" s="511" t="s">
        <v>256</v>
      </c>
      <c r="B62" s="948" t="s">
        <v>877</v>
      </c>
      <c r="C62" s="380">
        <f>C63+C64</f>
        <v>2750</v>
      </c>
      <c r="D62" s="381">
        <f>D63+D64</f>
        <v>0</v>
      </c>
      <c r="E62" s="382">
        <f>E63+E64</f>
        <v>2750</v>
      </c>
      <c r="F62" s="555">
        <f>F63+F64</f>
        <v>29900</v>
      </c>
      <c r="G62" s="794"/>
      <c r="H62" s="794"/>
      <c r="I62" s="794"/>
      <c r="J62" s="794"/>
      <c r="K62" s="794"/>
    </row>
    <row r="63" spans="1:16" ht="20.25" customHeight="1" x14ac:dyDescent="0.25">
      <c r="A63" s="520" t="s">
        <v>275</v>
      </c>
      <c r="B63" s="815" t="s">
        <v>878</v>
      </c>
      <c r="C63" s="583">
        <v>2750</v>
      </c>
      <c r="D63" s="584">
        <v>0</v>
      </c>
      <c r="E63" s="389">
        <f>D63+C63</f>
        <v>2750</v>
      </c>
      <c r="F63" s="944">
        <v>29900</v>
      </c>
      <c r="G63" s="794"/>
      <c r="H63" s="794"/>
      <c r="I63" s="794"/>
      <c r="J63" s="794"/>
      <c r="K63" s="794"/>
    </row>
    <row r="64" spans="1:16" ht="20.25" customHeight="1" x14ac:dyDescent="0.25">
      <c r="A64" s="522" t="s">
        <v>347</v>
      </c>
      <c r="B64" s="816" t="s">
        <v>879</v>
      </c>
      <c r="C64" s="581">
        <v>0</v>
      </c>
      <c r="D64" s="582">
        <v>0</v>
      </c>
      <c r="E64" s="373">
        <f>D64+C64</f>
        <v>0</v>
      </c>
      <c r="F64" s="947">
        <v>0</v>
      </c>
      <c r="G64" s="794"/>
      <c r="H64" s="794"/>
      <c r="I64" s="794"/>
      <c r="J64" s="794"/>
      <c r="K64" s="794"/>
    </row>
    <row r="65" spans="1:11" ht="20.25" customHeight="1" thickBot="1" x14ac:dyDescent="0.3">
      <c r="A65" s="697" t="s">
        <v>349</v>
      </c>
      <c r="B65" s="961" t="s">
        <v>880</v>
      </c>
      <c r="C65" s="588">
        <v>652749.04</v>
      </c>
      <c r="D65" s="665">
        <v>0</v>
      </c>
      <c r="E65" s="378">
        <f>D65+C65</f>
        <v>652749.04</v>
      </c>
      <c r="F65" s="945">
        <v>525099.52000000002</v>
      </c>
      <c r="G65" s="794"/>
      <c r="H65" s="794"/>
      <c r="I65" s="794"/>
      <c r="J65" s="794"/>
      <c r="K65" s="794"/>
    </row>
    <row r="66" spans="1:11" ht="20.25" customHeight="1" thickBot="1" x14ac:dyDescent="0.3">
      <c r="A66" s="511" t="s">
        <v>351</v>
      </c>
      <c r="B66" s="666" t="s">
        <v>785</v>
      </c>
      <c r="C66" s="380">
        <f>C59+C62+C65</f>
        <v>655499.04</v>
      </c>
      <c r="D66" s="381">
        <f>D59+D62+D65</f>
        <v>0</v>
      </c>
      <c r="E66" s="382">
        <f>E59+E62+E65</f>
        <v>655499.04</v>
      </c>
      <c r="F66" s="555">
        <f>F59+F62+F65</f>
        <v>554999.52</v>
      </c>
      <c r="G66" s="794"/>
      <c r="H66" s="794"/>
      <c r="I66" s="794"/>
      <c r="J66" s="794"/>
      <c r="K66" s="794"/>
    </row>
    <row r="67" spans="1:11" ht="20.25" customHeight="1" x14ac:dyDescent="0.25">
      <c r="A67" s="673"/>
      <c r="B67" s="674"/>
      <c r="C67" s="958"/>
      <c r="D67" s="958"/>
      <c r="E67" s="675"/>
      <c r="F67" s="958"/>
      <c r="G67" s="573"/>
      <c r="H67" s="573"/>
      <c r="I67" s="573"/>
      <c r="J67" s="573"/>
      <c r="K67" s="573"/>
    </row>
    <row r="68" spans="1:11" ht="20.25" customHeight="1" x14ac:dyDescent="0.25">
      <c r="A68" s="76"/>
      <c r="B68" s="17"/>
      <c r="C68" s="64"/>
      <c r="D68" s="64"/>
      <c r="E68" s="64"/>
      <c r="F68" s="64"/>
      <c r="G68" s="9"/>
      <c r="H68" s="9"/>
      <c r="I68" s="9"/>
      <c r="J68" s="9"/>
      <c r="K68" s="9"/>
    </row>
    <row r="69" spans="1:11" ht="14.45" customHeight="1" x14ac:dyDescent="0.25"/>
    <row r="70" spans="1:11" ht="20.25" customHeight="1" x14ac:dyDescent="0.25">
      <c r="B70" s="39"/>
    </row>
  </sheetData>
  <mergeCells count="14">
    <mergeCell ref="F6:F7"/>
    <mergeCell ref="B40:B41"/>
    <mergeCell ref="A6:A7"/>
    <mergeCell ref="I40:K41"/>
    <mergeCell ref="F57:F58"/>
    <mergeCell ref="C6:E6"/>
    <mergeCell ref="F41:H41"/>
    <mergeCell ref="C40:H40"/>
    <mergeCell ref="C57:E57"/>
    <mergeCell ref="A57:A58"/>
    <mergeCell ref="B57:B58"/>
    <mergeCell ref="B6:B7"/>
    <mergeCell ref="A40:A41"/>
    <mergeCell ref="C41:E41"/>
  </mergeCells>
  <pageMargins left="0.7" right="0.7" top="0.75" bottom="0.75" header="0.3" footer="0.3"/>
  <pageSetup scale="80" orientation="landscape"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H24"/>
  <sheetViews>
    <sheetView zoomScaleNormal="100" workbookViewId="0">
      <selection activeCell="B12" sqref="B12"/>
    </sheetView>
  </sheetViews>
  <sheetFormatPr defaultColWidth="9.140625" defaultRowHeight="15" x14ac:dyDescent="0.25"/>
  <cols>
    <col min="1" max="1" width="9.140625" style="60" customWidth="1"/>
    <col min="2" max="2" width="75.140625" style="1" customWidth="1"/>
    <col min="3" max="3" width="7.7109375" style="1" customWidth="1"/>
    <col min="4" max="4" width="7.85546875" style="1" customWidth="1"/>
    <col min="5" max="5" width="9.5703125" style="1" customWidth="1"/>
    <col min="6" max="6" width="10.85546875" style="1" customWidth="1"/>
    <col min="7" max="8" width="9.140625" style="1" customWidth="1"/>
    <col min="9" max="16384" width="9.140625" style="1"/>
  </cols>
  <sheetData>
    <row r="1" spans="1:8" ht="15.75" x14ac:dyDescent="0.3">
      <c r="B1" s="17" t="s">
        <v>881</v>
      </c>
      <c r="C1" s="3"/>
      <c r="D1" s="3"/>
      <c r="G1" s="13"/>
    </row>
    <row r="2" spans="1:8" ht="15.75" x14ac:dyDescent="0.3">
      <c r="B2" s="3"/>
      <c r="C2" s="3"/>
      <c r="D2" s="3"/>
    </row>
    <row r="3" spans="1:8" ht="15.75" x14ac:dyDescent="0.3">
      <c r="B3" s="100" t="s">
        <v>392</v>
      </c>
      <c r="C3" s="3"/>
      <c r="D3" s="3"/>
    </row>
    <row r="4" spans="1:8" ht="36" customHeight="1" thickBot="1" x14ac:dyDescent="0.35">
      <c r="B4" s="44" t="s">
        <v>882</v>
      </c>
      <c r="C4" s="44"/>
      <c r="D4" s="3"/>
    </row>
    <row r="5" spans="1:8" ht="33.75" customHeight="1" x14ac:dyDescent="0.25">
      <c r="A5" s="1395" t="s">
        <v>26</v>
      </c>
      <c r="B5" s="1261" t="s">
        <v>27</v>
      </c>
      <c r="C5" s="1398" t="s">
        <v>126</v>
      </c>
      <c r="D5" s="1233"/>
      <c r="E5" s="1265"/>
      <c r="F5" s="1504" t="s">
        <v>127</v>
      </c>
      <c r="H5" s="6"/>
    </row>
    <row r="6" spans="1:8" ht="32.25" customHeight="1" thickBot="1" x14ac:dyDescent="0.3">
      <c r="A6" s="1371"/>
      <c r="B6" s="1262"/>
      <c r="C6" s="577" t="s">
        <v>128</v>
      </c>
      <c r="D6" s="430" t="s">
        <v>199</v>
      </c>
      <c r="E6" s="430" t="s">
        <v>130</v>
      </c>
      <c r="F6" s="1505"/>
      <c r="H6" s="6"/>
    </row>
    <row r="7" spans="1:8" ht="22.35" customHeight="1" thickBot="1" x14ac:dyDescent="0.3">
      <c r="A7" s="1418" t="s">
        <v>160</v>
      </c>
      <c r="B7" s="1315"/>
      <c r="C7" s="1315"/>
      <c r="D7" s="1315"/>
      <c r="E7" s="1315"/>
      <c r="F7" s="1316"/>
      <c r="H7" s="6"/>
    </row>
    <row r="8" spans="1:8" ht="21.75" customHeight="1" thickBot="1" x14ac:dyDescent="0.3">
      <c r="A8" s="511" t="s">
        <v>156</v>
      </c>
      <c r="B8" s="666" t="s">
        <v>883</v>
      </c>
      <c r="C8" s="380">
        <f>SUM(C9:C12)</f>
        <v>0</v>
      </c>
      <c r="D8" s="381">
        <f>SUM(D9:D12)</f>
        <v>0</v>
      </c>
      <c r="E8" s="382">
        <f>E9+E10</f>
        <v>0</v>
      </c>
      <c r="F8" s="555">
        <f>SUM(F9:F12)</f>
        <v>0</v>
      </c>
    </row>
    <row r="9" spans="1:8" ht="21" customHeight="1" x14ac:dyDescent="0.25">
      <c r="A9" s="520" t="s">
        <v>182</v>
      </c>
      <c r="B9" s="962" t="s">
        <v>884</v>
      </c>
      <c r="C9" s="356">
        <v>0</v>
      </c>
      <c r="D9" s="357">
        <v>0</v>
      </c>
      <c r="E9" s="389">
        <f>C9+D9</f>
        <v>0</v>
      </c>
      <c r="F9" s="968">
        <v>0</v>
      </c>
    </row>
    <row r="10" spans="1:8" ht="21.75" customHeight="1" x14ac:dyDescent="0.25">
      <c r="A10" s="522" t="s">
        <v>234</v>
      </c>
      <c r="B10" s="963" t="s">
        <v>885</v>
      </c>
      <c r="C10" s="333">
        <v>0</v>
      </c>
      <c r="D10" s="334">
        <v>0</v>
      </c>
      <c r="E10" s="373">
        <f>C10+D10</f>
        <v>0</v>
      </c>
      <c r="F10" s="969">
        <v>0</v>
      </c>
    </row>
    <row r="11" spans="1:8" ht="16.5" customHeight="1" x14ac:dyDescent="0.25">
      <c r="A11" s="697" t="s">
        <v>256</v>
      </c>
      <c r="B11" s="964" t="s">
        <v>886</v>
      </c>
      <c r="C11" s="364">
        <v>0</v>
      </c>
      <c r="D11" s="365">
        <v>0</v>
      </c>
      <c r="E11" s="378">
        <f>C11+D11</f>
        <v>0</v>
      </c>
      <c r="F11" s="970">
        <v>0</v>
      </c>
    </row>
    <row r="12" spans="1:8" ht="16.5" customHeight="1" thickBot="1" x14ac:dyDescent="0.3">
      <c r="A12" s="821" t="s">
        <v>275</v>
      </c>
      <c r="B12" s="965" t="s">
        <v>887</v>
      </c>
      <c r="C12" s="364">
        <v>0</v>
      </c>
      <c r="D12" s="365">
        <v>0</v>
      </c>
      <c r="E12" s="378">
        <f>E8+E11</f>
        <v>0</v>
      </c>
      <c r="F12" s="970">
        <v>0</v>
      </c>
    </row>
    <row r="13" spans="1:8" ht="18.75" customHeight="1" thickBot="1" x14ac:dyDescent="0.3">
      <c r="A13" s="1344" t="s">
        <v>888</v>
      </c>
      <c r="B13" s="1315"/>
      <c r="C13" s="1315"/>
      <c r="D13" s="1315"/>
      <c r="E13" s="1315"/>
      <c r="F13" s="1316"/>
    </row>
    <row r="14" spans="1:8" ht="18.75" customHeight="1" thickBot="1" x14ac:dyDescent="0.3">
      <c r="A14" s="511" t="s">
        <v>347</v>
      </c>
      <c r="B14" s="666" t="s">
        <v>889</v>
      </c>
      <c r="C14" s="380">
        <f>SUM(C15:C18)</f>
        <v>0</v>
      </c>
      <c r="D14" s="381">
        <f>SUM(D15:D18)</f>
        <v>0</v>
      </c>
      <c r="E14" s="382">
        <f>E15+E16</f>
        <v>0</v>
      </c>
      <c r="F14" s="555">
        <f>SUM(F15:F18)</f>
        <v>0</v>
      </c>
    </row>
    <row r="15" spans="1:8" ht="18.75" customHeight="1" x14ac:dyDescent="0.25">
      <c r="A15" s="520" t="s">
        <v>349</v>
      </c>
      <c r="B15" s="712" t="s">
        <v>890</v>
      </c>
      <c r="C15" s="356">
        <v>0</v>
      </c>
      <c r="D15" s="357">
        <v>0</v>
      </c>
      <c r="E15" s="389">
        <f>SUM(C15+D15)</f>
        <v>0</v>
      </c>
      <c r="F15" s="968">
        <v>0</v>
      </c>
    </row>
    <row r="16" spans="1:8" ht="18.75" customHeight="1" x14ac:dyDescent="0.25">
      <c r="A16" s="522" t="s">
        <v>351</v>
      </c>
      <c r="B16" s="682" t="s">
        <v>891</v>
      </c>
      <c r="C16" s="333">
        <v>0</v>
      </c>
      <c r="D16" s="334">
        <v>0</v>
      </c>
      <c r="E16" s="373">
        <f>SUM(C16+D16)</f>
        <v>0</v>
      </c>
      <c r="F16" s="969">
        <v>0</v>
      </c>
    </row>
    <row r="17" spans="1:6" ht="21" customHeight="1" x14ac:dyDescent="0.25">
      <c r="A17" s="697" t="s">
        <v>353</v>
      </c>
      <c r="B17" s="966" t="s">
        <v>892</v>
      </c>
      <c r="C17" s="364">
        <v>0</v>
      </c>
      <c r="D17" s="365">
        <v>0</v>
      </c>
      <c r="E17" s="378">
        <f>SUM(C17+D17)</f>
        <v>0</v>
      </c>
      <c r="F17" s="970">
        <v>0</v>
      </c>
    </row>
    <row r="18" spans="1:6" ht="18.75" customHeight="1" thickBot="1" x14ac:dyDescent="0.3">
      <c r="A18" s="821" t="s">
        <v>355</v>
      </c>
      <c r="B18" s="967" t="s">
        <v>893</v>
      </c>
      <c r="C18" s="342">
        <v>0</v>
      </c>
      <c r="D18" s="343">
        <v>0</v>
      </c>
      <c r="E18" s="404">
        <f>E14+E17</f>
        <v>0</v>
      </c>
      <c r="F18" s="971">
        <v>0</v>
      </c>
    </row>
    <row r="19" spans="1:6" ht="21" customHeight="1" x14ac:dyDescent="0.3">
      <c r="B19" s="3"/>
      <c r="C19" s="3"/>
      <c r="D19" s="3"/>
    </row>
    <row r="20" spans="1:6" ht="20.25" customHeight="1" x14ac:dyDescent="0.25">
      <c r="B20" s="1507"/>
      <c r="C20" s="1218"/>
      <c r="D20" s="1218"/>
    </row>
    <row r="21" spans="1:6" ht="30" customHeight="1" x14ac:dyDescent="0.25">
      <c r="B21" s="4"/>
    </row>
    <row r="22" spans="1:6" ht="18.75" customHeight="1" x14ac:dyDescent="0.25"/>
    <row r="23" spans="1:6" x14ac:dyDescent="0.25">
      <c r="B23" s="5"/>
    </row>
    <row r="24" spans="1:6" ht="27" customHeight="1" x14ac:dyDescent="0.25"/>
  </sheetData>
  <mergeCells count="7">
    <mergeCell ref="B20:D20"/>
    <mergeCell ref="A5:A6"/>
    <mergeCell ref="C5:E5"/>
    <mergeCell ref="A13:F13"/>
    <mergeCell ref="F5:F6"/>
    <mergeCell ref="B5:B6"/>
    <mergeCell ref="A7:F7"/>
  </mergeCells>
  <pageMargins left="0.7" right="0.7" top="0.75" bottom="0.75" header="0.3" footer="0.3"/>
  <pageSetup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D15"/>
  <sheetViews>
    <sheetView workbookViewId="0">
      <selection activeCell="B9" sqref="B9"/>
    </sheetView>
  </sheetViews>
  <sheetFormatPr defaultColWidth="9.140625" defaultRowHeight="15" x14ac:dyDescent="0.3"/>
  <cols>
    <col min="1" max="1" width="10.140625" style="3" customWidth="1"/>
    <col min="2" max="2" width="69.42578125" style="3" customWidth="1"/>
    <col min="3" max="4" width="17.42578125" style="3" customWidth="1"/>
    <col min="5" max="6" width="9.140625" style="3" customWidth="1"/>
    <col min="7" max="16384" width="9.140625" style="3"/>
  </cols>
  <sheetData>
    <row r="1" spans="1:4" ht="15" customHeight="1" x14ac:dyDescent="0.3">
      <c r="A1" s="9"/>
      <c r="B1" s="1471" t="s">
        <v>894</v>
      </c>
      <c r="C1" s="1217"/>
      <c r="D1" s="9"/>
    </row>
    <row r="2" spans="1:4" x14ac:dyDescent="0.3">
      <c r="A2" s="9"/>
      <c r="B2" s="9"/>
      <c r="C2" s="9"/>
      <c r="D2" s="9"/>
    </row>
    <row r="3" spans="1:4" ht="14.45" customHeight="1" thickBot="1" x14ac:dyDescent="0.35">
      <c r="A3" s="9"/>
      <c r="B3" s="9"/>
      <c r="C3" s="9"/>
      <c r="D3" s="9"/>
    </row>
    <row r="4" spans="1:4" ht="36.6" customHeight="1" thickBot="1" x14ac:dyDescent="0.35">
      <c r="A4" s="972" t="s">
        <v>26</v>
      </c>
      <c r="B4" s="973" t="s">
        <v>895</v>
      </c>
      <c r="C4" s="974" t="s">
        <v>126</v>
      </c>
      <c r="D4" s="975" t="s">
        <v>127</v>
      </c>
    </row>
    <row r="5" spans="1:4" ht="18" customHeight="1" x14ac:dyDescent="0.3">
      <c r="A5" s="976" t="s">
        <v>156</v>
      </c>
      <c r="B5" s="977" t="s">
        <v>779</v>
      </c>
      <c r="C5" s="978">
        <v>0</v>
      </c>
      <c r="D5" s="979">
        <v>0</v>
      </c>
    </row>
    <row r="6" spans="1:4" ht="18" customHeight="1" x14ac:dyDescent="0.3">
      <c r="A6" s="980" t="s">
        <v>182</v>
      </c>
      <c r="B6" s="981" t="s">
        <v>780</v>
      </c>
      <c r="C6" s="982">
        <v>0</v>
      </c>
      <c r="D6" s="310">
        <v>0</v>
      </c>
    </row>
    <row r="7" spans="1:4" ht="18" customHeight="1" x14ac:dyDescent="0.3">
      <c r="A7" s="980" t="s">
        <v>234</v>
      </c>
      <c r="B7" s="981" t="s">
        <v>421</v>
      </c>
      <c r="C7" s="982">
        <v>1081262.98</v>
      </c>
      <c r="D7" s="310">
        <v>1055781.21</v>
      </c>
    </row>
    <row r="8" spans="1:4" ht="18" customHeight="1" x14ac:dyDescent="0.3">
      <c r="A8" s="980" t="s">
        <v>256</v>
      </c>
      <c r="B8" s="983" t="s">
        <v>781</v>
      </c>
      <c r="C8" s="982">
        <v>9929084.8599999994</v>
      </c>
      <c r="D8" s="310">
        <v>8924025.2400000002</v>
      </c>
    </row>
    <row r="9" spans="1:4" ht="18" customHeight="1" x14ac:dyDescent="0.3">
      <c r="A9" s="980" t="s">
        <v>275</v>
      </c>
      <c r="B9" s="983" t="s">
        <v>782</v>
      </c>
      <c r="C9" s="984">
        <v>0</v>
      </c>
      <c r="D9" s="985">
        <v>0</v>
      </c>
    </row>
    <row r="10" spans="1:4" ht="18" customHeight="1" x14ac:dyDescent="0.3">
      <c r="A10" s="980" t="s">
        <v>347</v>
      </c>
      <c r="B10" s="983" t="s">
        <v>783</v>
      </c>
      <c r="C10" s="984">
        <v>0</v>
      </c>
      <c r="D10" s="985">
        <v>0</v>
      </c>
    </row>
    <row r="11" spans="1:4" ht="18" customHeight="1" thickBot="1" x14ac:dyDescent="0.35">
      <c r="A11" s="986" t="s">
        <v>349</v>
      </c>
      <c r="B11" s="987" t="s">
        <v>784</v>
      </c>
      <c r="C11" s="988">
        <v>0</v>
      </c>
      <c r="D11" s="314">
        <v>0</v>
      </c>
    </row>
    <row r="12" spans="1:4" ht="18" customHeight="1" thickBot="1" x14ac:dyDescent="0.35">
      <c r="A12" s="989" t="s">
        <v>351</v>
      </c>
      <c r="B12" s="990" t="s">
        <v>130</v>
      </c>
      <c r="C12" s="991">
        <f>SUM(C5:C11)</f>
        <v>11010347.84</v>
      </c>
      <c r="D12" s="318">
        <f>SUM(D5:D11)</f>
        <v>9979806.4499999993</v>
      </c>
    </row>
    <row r="13" spans="1:4" x14ac:dyDescent="0.3">
      <c r="B13" s="14"/>
    </row>
    <row r="15" spans="1:4" ht="15" customHeight="1" x14ac:dyDescent="0.3">
      <c r="A15" s="1508" t="s">
        <v>896</v>
      </c>
      <c r="B15" s="1217"/>
      <c r="C15" s="1217"/>
      <c r="D15" s="1217"/>
    </row>
  </sheetData>
  <mergeCells count="2">
    <mergeCell ref="B1:C1"/>
    <mergeCell ref="A15:D15"/>
  </mergeCells>
  <pageMargins left="0.7" right="0.7" top="0.75" bottom="0.75" header="0.3" footer="0.3"/>
  <pageSetup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D31"/>
  <sheetViews>
    <sheetView zoomScaleNormal="100" workbookViewId="0">
      <selection activeCell="B16" sqref="B16"/>
    </sheetView>
  </sheetViews>
  <sheetFormatPr defaultColWidth="9.140625" defaultRowHeight="15" x14ac:dyDescent="0.25"/>
  <cols>
    <col min="1" max="1" width="11.140625" style="1" customWidth="1"/>
    <col min="2" max="2" width="65.7109375" style="1" customWidth="1"/>
    <col min="3" max="3" width="21.42578125" style="1" customWidth="1"/>
    <col min="4" max="4" width="15.140625" style="1" customWidth="1"/>
    <col min="5" max="6" width="9.140625" style="1" customWidth="1"/>
    <col min="7" max="16384" width="9.140625" style="1"/>
  </cols>
  <sheetData>
    <row r="1" spans="1:4" x14ac:dyDescent="0.25">
      <c r="B1" s="1224" t="s">
        <v>897</v>
      </c>
      <c r="C1" s="1218"/>
      <c r="D1" s="1218"/>
    </row>
    <row r="2" spans="1:4" ht="15" customHeight="1" thickBot="1" x14ac:dyDescent="0.35">
      <c r="B2" s="3"/>
      <c r="C2" s="3"/>
      <c r="D2" s="3"/>
    </row>
    <row r="3" spans="1:4" ht="19.5" customHeight="1" x14ac:dyDescent="0.25">
      <c r="A3" s="1509" t="s">
        <v>26</v>
      </c>
      <c r="B3" s="1510" t="s">
        <v>27</v>
      </c>
      <c r="C3" s="1475" t="s">
        <v>898</v>
      </c>
      <c r="D3" s="1472" t="s">
        <v>899</v>
      </c>
    </row>
    <row r="4" spans="1:4" ht="24" customHeight="1" thickBot="1" x14ac:dyDescent="0.3">
      <c r="A4" s="1250"/>
      <c r="B4" s="1254"/>
      <c r="C4" s="1312"/>
      <c r="D4" s="1357"/>
    </row>
    <row r="5" spans="1:4" x14ac:dyDescent="0.25">
      <c r="A5" s="992"/>
      <c r="B5" s="993"/>
      <c r="C5" s="998"/>
      <c r="D5" s="968"/>
    </row>
    <row r="6" spans="1:4" ht="15" customHeight="1" thickBot="1" x14ac:dyDescent="0.3">
      <c r="A6" s="662" t="s">
        <v>156</v>
      </c>
      <c r="B6" s="994" t="s">
        <v>900</v>
      </c>
      <c r="C6" s="999">
        <f>'F2'!F35</f>
        <v>12980208.59999999</v>
      </c>
      <c r="D6" s="969">
        <f>'S20'!F5</f>
        <v>0</v>
      </c>
    </row>
    <row r="7" spans="1:4" ht="15" customHeight="1" thickBot="1" x14ac:dyDescent="0.3">
      <c r="A7" s="1511" t="s">
        <v>901</v>
      </c>
      <c r="B7" s="1414"/>
      <c r="C7" s="1414"/>
      <c r="D7" s="1512"/>
    </row>
    <row r="8" spans="1:4" x14ac:dyDescent="0.25">
      <c r="A8" s="662" t="s">
        <v>182</v>
      </c>
      <c r="B8" s="994" t="s">
        <v>902</v>
      </c>
      <c r="C8" s="998">
        <f>'F2'!F16-'F2'!F30</f>
        <v>-12767.75</v>
      </c>
      <c r="D8" s="969">
        <f>'S20'!F7</f>
        <v>0</v>
      </c>
    </row>
    <row r="9" spans="1:4" x14ac:dyDescent="0.25">
      <c r="A9" s="662" t="s">
        <v>234</v>
      </c>
      <c r="B9" s="994" t="s">
        <v>903</v>
      </c>
      <c r="C9" s="843">
        <f>'S17'!E14</f>
        <v>4769772.95</v>
      </c>
      <c r="D9" s="969">
        <f>'S20'!F8</f>
        <v>0</v>
      </c>
    </row>
    <row r="10" spans="1:4" x14ac:dyDescent="0.25">
      <c r="A10" s="662" t="s">
        <v>256</v>
      </c>
      <c r="B10" s="994" t="s">
        <v>904</v>
      </c>
      <c r="C10" s="843">
        <f>'S17'!E15</f>
        <v>0</v>
      </c>
      <c r="D10" s="969">
        <f>'S20'!F9</f>
        <v>0</v>
      </c>
    </row>
    <row r="11" spans="1:4" x14ac:dyDescent="0.25">
      <c r="A11" s="662" t="s">
        <v>275</v>
      </c>
      <c r="B11" s="994" t="s">
        <v>905</v>
      </c>
      <c r="C11" s="843">
        <f>'S16'!E27</f>
        <v>0</v>
      </c>
      <c r="D11" s="969">
        <f>'S20'!F10</f>
        <v>0</v>
      </c>
    </row>
    <row r="12" spans="1:4" ht="17.25" customHeight="1" x14ac:dyDescent="0.25">
      <c r="A12" s="662" t="s">
        <v>347</v>
      </c>
      <c r="B12" s="994" t="s">
        <v>888</v>
      </c>
      <c r="C12" s="843" t="e">
        <f>'S18'!#REF!</f>
        <v>#REF!</v>
      </c>
      <c r="D12" s="969"/>
    </row>
    <row r="13" spans="1:4" x14ac:dyDescent="0.25">
      <c r="A13" s="662" t="s">
        <v>349</v>
      </c>
      <c r="B13" s="994" t="s">
        <v>906</v>
      </c>
      <c r="C13" s="843">
        <f>('S13'!I7-'S13'!D7)-('S13'!I13-'S13'!D13)+('S13'!I31-'S13'!D31)-('S13'!I32-'S13'!D32)+('S13'!I33-'S13'!D33)</f>
        <v>274885.04999999859</v>
      </c>
      <c r="D13" s="969">
        <f>'S20'!F11</f>
        <v>0</v>
      </c>
    </row>
    <row r="14" spans="1:4" x14ac:dyDescent="0.25">
      <c r="A14" s="662" t="s">
        <v>351</v>
      </c>
      <c r="B14" s="994" t="s">
        <v>907</v>
      </c>
      <c r="C14" s="843">
        <f>('S13'!C46-'S13'!C42)+('S13'!C52-'S13'!C48)</f>
        <v>0</v>
      </c>
      <c r="D14" s="969">
        <f>'S20'!F12</f>
        <v>0</v>
      </c>
    </row>
    <row r="15" spans="1:4" ht="24.75" customHeight="1" x14ac:dyDescent="0.25">
      <c r="A15" s="662" t="s">
        <v>353</v>
      </c>
      <c r="B15" s="994" t="s">
        <v>908</v>
      </c>
      <c r="C15" s="843">
        <f>('S13'!I16-'S13'!D16)+('S13'!I26-'S13'!D26)</f>
        <v>-1541.84</v>
      </c>
      <c r="D15" s="969">
        <f>'S20'!F13</f>
        <v>0</v>
      </c>
    </row>
    <row r="16" spans="1:4" ht="39" customHeight="1" x14ac:dyDescent="0.25">
      <c r="A16" s="662" t="s">
        <v>355</v>
      </c>
      <c r="B16" s="995" t="s">
        <v>909</v>
      </c>
      <c r="C16" s="843">
        <f>'S16'!E17*-1</f>
        <v>0</v>
      </c>
      <c r="D16" s="969">
        <f>'S20'!F14</f>
        <v>0</v>
      </c>
    </row>
    <row r="17" spans="1:4" x14ac:dyDescent="0.25">
      <c r="A17" s="662" t="s">
        <v>357</v>
      </c>
      <c r="B17" s="995" t="s">
        <v>910</v>
      </c>
      <c r="C17" s="843">
        <f>'S18'!E11*-1</f>
        <v>0</v>
      </c>
      <c r="D17" s="969"/>
    </row>
    <row r="18" spans="1:4" x14ac:dyDescent="0.25">
      <c r="A18" s="662" t="s">
        <v>359</v>
      </c>
      <c r="B18" s="994" t="s">
        <v>911</v>
      </c>
      <c r="C18" s="843">
        <f>('F2'!D29-'F2'!D15)</f>
        <v>-378484</v>
      </c>
      <c r="D18" s="969">
        <f>'S20'!F15</f>
        <v>0</v>
      </c>
    </row>
    <row r="19" spans="1:4" x14ac:dyDescent="0.25">
      <c r="A19" s="662" t="s">
        <v>361</v>
      </c>
      <c r="B19" s="994" t="s">
        <v>912</v>
      </c>
      <c r="C19" s="843"/>
      <c r="D19" s="969">
        <f>'S20'!F16</f>
        <v>0</v>
      </c>
    </row>
    <row r="20" spans="1:4" x14ac:dyDescent="0.25">
      <c r="A20" s="662" t="s">
        <v>363</v>
      </c>
      <c r="B20" s="994" t="s">
        <v>913</v>
      </c>
      <c r="C20" s="843">
        <f>'S2 (ა)'!D81-'S2 (ა)'!G81</f>
        <v>-38271.5</v>
      </c>
      <c r="D20" s="969">
        <f>'S20'!F17</f>
        <v>0</v>
      </c>
    </row>
    <row r="21" spans="1:4" x14ac:dyDescent="0.25">
      <c r="A21" s="662" t="s">
        <v>365</v>
      </c>
      <c r="B21" s="994" t="s">
        <v>914</v>
      </c>
      <c r="C21" s="843">
        <f>'S3'!D37-'S3'!V37</f>
        <v>45750.749999999884</v>
      </c>
      <c r="D21" s="969"/>
    </row>
    <row r="22" spans="1:4" x14ac:dyDescent="0.25">
      <c r="A22" s="662" t="s">
        <v>415</v>
      </c>
      <c r="B22" s="994" t="s">
        <v>915</v>
      </c>
      <c r="C22" s="843">
        <f>('S4'!D30-'S4'!G30)-('S4'!D24-'S4'!G24)</f>
        <v>-6274</v>
      </c>
      <c r="D22" s="969">
        <f>'S20'!F18</f>
        <v>0</v>
      </c>
    </row>
    <row r="23" spans="1:4" x14ac:dyDescent="0.25">
      <c r="A23" s="662" t="s">
        <v>417</v>
      </c>
      <c r="B23" s="994" t="s">
        <v>916</v>
      </c>
      <c r="C23" s="1000">
        <f>('S6'!H39+'S6'!I39+'S6'!J39+'S6'!L39-'S6'!N39-'S6'!O39-'S6'!P39-'S6'!R39)+('S8'!H39+'S8'!I39+'S8'!J39+'S8'!L39-'S8'!M39-'S8'!N39-'S8'!P39-'S8'!Q39-'S8'!R39)+('S11'!H33+'S11'!I33+'S11'!J33+'S11'!K33+'S11'!L33+'S11'!M33-'S11'!O33-'S11'!P33-'S11'!Q33-'S11'!S33)</f>
        <v>-8761754.5200000014</v>
      </c>
      <c r="D23" s="969">
        <f>'S20'!F19</f>
        <v>0</v>
      </c>
    </row>
    <row r="24" spans="1:4" x14ac:dyDescent="0.25">
      <c r="A24" s="662" t="s">
        <v>369</v>
      </c>
      <c r="B24" s="994" t="s">
        <v>917</v>
      </c>
      <c r="C24" s="843">
        <f>'F2'!F30*-1</f>
        <v>-71446.16</v>
      </c>
      <c r="D24" s="969">
        <f>'S20'!F20</f>
        <v>0</v>
      </c>
    </row>
    <row r="25" spans="1:4" ht="15" customHeight="1" thickBot="1" x14ac:dyDescent="0.3">
      <c r="A25" s="664" t="s">
        <v>371</v>
      </c>
      <c r="B25" s="996" t="s">
        <v>918</v>
      </c>
      <c r="C25" s="1001">
        <f>'S15'!E9+'S15'!E10</f>
        <v>58678.41</v>
      </c>
      <c r="D25" s="970">
        <f>'S20'!F21</f>
        <v>0</v>
      </c>
    </row>
    <row r="26" spans="1:4" ht="15" customHeight="1" thickBot="1" x14ac:dyDescent="0.3">
      <c r="A26" s="659" t="s">
        <v>373</v>
      </c>
      <c r="B26" s="997" t="s">
        <v>919</v>
      </c>
      <c r="C26" s="1002" t="e">
        <f>C6+C8+C9+C10+C11+C12+C13+C14+C15+C16+C17+C18+C20+C21+C22+C23+C24+C25</f>
        <v>#REF!</v>
      </c>
      <c r="D26" s="1003">
        <f>SUM(D8:D25)</f>
        <v>0</v>
      </c>
    </row>
    <row r="27" spans="1:4" x14ac:dyDescent="0.25">
      <c r="A27" s="573"/>
      <c r="B27" s="852"/>
      <c r="C27" s="573"/>
      <c r="D27" s="573"/>
    </row>
    <row r="28" spans="1:4" x14ac:dyDescent="0.25">
      <c r="B28" s="12" t="s">
        <v>920</v>
      </c>
    </row>
    <row r="29" spans="1:4" x14ac:dyDescent="0.25">
      <c r="B29" s="2" t="s">
        <v>921</v>
      </c>
    </row>
    <row r="30" spans="1:4" x14ac:dyDescent="0.25">
      <c r="B30" s="9" t="s">
        <v>922</v>
      </c>
    </row>
    <row r="31" spans="1:4" x14ac:dyDescent="0.25">
      <c r="B31" s="9" t="s">
        <v>923</v>
      </c>
    </row>
  </sheetData>
  <mergeCells count="6">
    <mergeCell ref="B1:D1"/>
    <mergeCell ref="A3:A4"/>
    <mergeCell ref="B3:B4"/>
    <mergeCell ref="C3:C4"/>
    <mergeCell ref="A7:D7"/>
    <mergeCell ref="D3:D4"/>
  </mergeCells>
  <conditionalFormatting sqref="A1:XFD1048576">
    <cfRule type="cellIs" dxfId="1" priority="1" operator="equal">
      <formula>" あ "</formula>
    </cfRule>
    <cfRule type="cellIs" dxfId="0" priority="2" operator="equal">
      <formula>"あ"</formula>
    </cfRule>
  </conditionalFormatting>
  <pageMargins left="0.7" right="0.7" top="0.75" bottom="0.75" header="0.3" footer="0.3"/>
  <pageSetup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G58"/>
  <sheetViews>
    <sheetView topLeftCell="A34" zoomScaleNormal="100" workbookViewId="0">
      <selection activeCell="E22" sqref="E22"/>
    </sheetView>
  </sheetViews>
  <sheetFormatPr defaultColWidth="9.140625" defaultRowHeight="21.75" customHeight="1" x14ac:dyDescent="0.25"/>
  <cols>
    <col min="1" max="1" width="6.7109375" style="1" customWidth="1"/>
    <col min="2" max="2" width="20.5703125" style="1" customWidth="1"/>
    <col min="3" max="3" width="13.140625" style="1" customWidth="1"/>
    <col min="4" max="4" width="13" style="1" customWidth="1"/>
    <col min="5" max="5" width="11.85546875" style="1" customWidth="1"/>
    <col min="6" max="6" width="10.140625" style="1" customWidth="1"/>
    <col min="7" max="7" width="16.140625" style="1" customWidth="1"/>
    <col min="8" max="9" width="9.140625" style="1" customWidth="1"/>
    <col min="10" max="16384" width="9.140625" style="1"/>
  </cols>
  <sheetData>
    <row r="1" spans="1:7" ht="30.75" customHeight="1" thickBot="1" x14ac:dyDescent="0.3">
      <c r="B1" s="1519" t="s">
        <v>1021</v>
      </c>
      <c r="C1" s="1218"/>
      <c r="D1" s="1218"/>
      <c r="E1" s="1218"/>
      <c r="F1" s="1218"/>
      <c r="G1" s="1218"/>
    </row>
    <row r="2" spans="1:7" ht="27" customHeight="1" thickBot="1" x14ac:dyDescent="0.3">
      <c r="A2" s="1526" t="s">
        <v>26</v>
      </c>
      <c r="B2" s="1525" t="s">
        <v>924</v>
      </c>
      <c r="C2" s="1450"/>
      <c r="D2" s="1521" t="s">
        <v>925</v>
      </c>
      <c r="E2" s="1315"/>
      <c r="F2" s="1450"/>
      <c r="G2" s="1520" t="s">
        <v>926</v>
      </c>
    </row>
    <row r="3" spans="1:7" ht="57" customHeight="1" thickBot="1" x14ac:dyDescent="0.3">
      <c r="A3" s="1254"/>
      <c r="B3" s="1004" t="s">
        <v>27</v>
      </c>
      <c r="C3" s="1005" t="s">
        <v>312</v>
      </c>
      <c r="D3" s="1005" t="s">
        <v>927</v>
      </c>
      <c r="E3" s="1005" t="s">
        <v>928</v>
      </c>
      <c r="F3" s="1005" t="s">
        <v>929</v>
      </c>
      <c r="G3" s="1357"/>
    </row>
    <row r="4" spans="1:7" ht="21.75" customHeight="1" x14ac:dyDescent="0.25">
      <c r="A4" s="1518" t="s">
        <v>930</v>
      </c>
      <c r="B4" s="1307"/>
      <c r="C4" s="1307"/>
      <c r="D4" s="1307"/>
      <c r="E4" s="1307"/>
      <c r="F4" s="1307"/>
      <c r="G4" s="1308"/>
    </row>
    <row r="5" spans="1:7" ht="21.75" customHeight="1" x14ac:dyDescent="0.25">
      <c r="A5" s="765" t="s">
        <v>156</v>
      </c>
      <c r="B5" s="1006" t="s">
        <v>931</v>
      </c>
      <c r="C5" s="1007">
        <v>0</v>
      </c>
      <c r="D5" s="1007">
        <v>0</v>
      </c>
      <c r="E5" s="1007">
        <v>0</v>
      </c>
      <c r="F5" s="1007">
        <v>0</v>
      </c>
      <c r="G5" s="1007">
        <v>0</v>
      </c>
    </row>
    <row r="6" spans="1:7" ht="21.75" customHeight="1" x14ac:dyDescent="0.25">
      <c r="A6" s="765" t="s">
        <v>182</v>
      </c>
      <c r="B6" s="1006" t="s">
        <v>932</v>
      </c>
      <c r="C6" s="1008">
        <f>'F5'!F6</f>
        <v>11010347.84</v>
      </c>
      <c r="D6" s="1009">
        <f>'F3'!$E$8</f>
        <v>0</v>
      </c>
      <c r="E6" s="1007">
        <v>0</v>
      </c>
      <c r="F6" s="1007">
        <v>0</v>
      </c>
      <c r="G6" s="1007">
        <v>0</v>
      </c>
    </row>
    <row r="7" spans="1:7" ht="18" customHeight="1" x14ac:dyDescent="0.25">
      <c r="A7" s="765" t="s">
        <v>234</v>
      </c>
      <c r="B7" s="1006" t="s">
        <v>933</v>
      </c>
      <c r="C7" s="1008">
        <f>'F5'!F7</f>
        <v>17075698.989999998</v>
      </c>
      <c r="D7" s="1009">
        <f>'F3'!G10</f>
        <v>9565157.3000000007</v>
      </c>
      <c r="E7" s="1007">
        <v>0</v>
      </c>
      <c r="F7" s="1007">
        <v>0</v>
      </c>
      <c r="G7" s="1007">
        <v>0</v>
      </c>
    </row>
    <row r="8" spans="1:7" ht="21.75" customHeight="1" x14ac:dyDescent="0.25">
      <c r="A8" s="765" t="s">
        <v>256</v>
      </c>
      <c r="B8" s="1006" t="s">
        <v>934</v>
      </c>
      <c r="C8" s="1008">
        <f>'F5'!F8</f>
        <v>1569518.55</v>
      </c>
      <c r="D8" s="1009">
        <f>'F3'!G11+'F3'!G13+'F3'!G14+'F3'!G15</f>
        <v>1417640.07</v>
      </c>
      <c r="E8" s="1007">
        <v>0</v>
      </c>
      <c r="F8" s="1007">
        <v>0</v>
      </c>
      <c r="G8" s="1007">
        <v>0</v>
      </c>
    </row>
    <row r="9" spans="1:7" ht="21.75" customHeight="1" x14ac:dyDescent="0.25">
      <c r="A9" s="765" t="s">
        <v>275</v>
      </c>
      <c r="B9" s="1006" t="s">
        <v>935</v>
      </c>
      <c r="C9" s="1008">
        <f>'F5'!F9</f>
        <v>378484</v>
      </c>
      <c r="D9" s="1007">
        <v>0</v>
      </c>
      <c r="E9" s="1009">
        <f>'F3'!G33+'F3'!G34+'F3'!G35</f>
        <v>584471.75</v>
      </c>
      <c r="F9" s="1007">
        <v>0</v>
      </c>
      <c r="G9" s="1007">
        <v>0</v>
      </c>
    </row>
    <row r="10" spans="1:7" ht="15" customHeight="1" x14ac:dyDescent="0.25">
      <c r="A10" s="765" t="s">
        <v>347</v>
      </c>
      <c r="B10" s="1006" t="s">
        <v>936</v>
      </c>
      <c r="C10" s="1008">
        <f>'F5'!F10</f>
        <v>0</v>
      </c>
      <c r="D10" s="1007">
        <v>0</v>
      </c>
      <c r="E10" s="1009">
        <f>'F3'!G51</f>
        <v>77490.3</v>
      </c>
      <c r="F10" s="1007">
        <v>0</v>
      </c>
      <c r="G10" s="1007">
        <v>0</v>
      </c>
    </row>
    <row r="11" spans="1:7" ht="24" customHeight="1" x14ac:dyDescent="0.25">
      <c r="A11" s="765" t="s">
        <v>349</v>
      </c>
      <c r="B11" s="1006" t="s">
        <v>937</v>
      </c>
      <c r="C11" s="1008">
        <f>'F5'!F11</f>
        <v>0</v>
      </c>
      <c r="D11" s="1007">
        <v>0</v>
      </c>
      <c r="E11" s="1007">
        <v>0</v>
      </c>
      <c r="F11" s="1009">
        <v>0</v>
      </c>
      <c r="G11" s="1007">
        <v>0</v>
      </c>
    </row>
    <row r="12" spans="1:7" ht="24.75" customHeight="1" x14ac:dyDescent="0.25">
      <c r="A12" s="765" t="s">
        <v>351</v>
      </c>
      <c r="B12" s="1006" t="s">
        <v>938</v>
      </c>
      <c r="C12" s="1008">
        <f>SUM(C6:C11)</f>
        <v>30034049.379999999</v>
      </c>
      <c r="D12" s="1007">
        <v>0</v>
      </c>
      <c r="E12" s="1007">
        <v>0</v>
      </c>
      <c r="F12" s="1007">
        <v>0</v>
      </c>
      <c r="G12" s="1007">
        <v>0</v>
      </c>
    </row>
    <row r="13" spans="1:7" ht="17.25" customHeight="1" x14ac:dyDescent="0.25">
      <c r="A13" s="1524" t="s">
        <v>320</v>
      </c>
      <c r="B13" s="1303"/>
      <c r="C13" s="1303"/>
      <c r="D13" s="1303"/>
      <c r="E13" s="1303"/>
      <c r="F13" s="1303"/>
      <c r="G13" s="1369"/>
    </row>
    <row r="14" spans="1:7" ht="21.75" customHeight="1" x14ac:dyDescent="0.25">
      <c r="A14" s="765" t="s">
        <v>353</v>
      </c>
      <c r="B14" s="1006" t="s">
        <v>166</v>
      </c>
      <c r="C14" s="1008">
        <f>'F5'!F14</f>
        <v>3481783.08</v>
      </c>
      <c r="D14" s="1009">
        <f>'F3'!G18</f>
        <v>3147309.98</v>
      </c>
      <c r="E14" s="1007">
        <v>0</v>
      </c>
      <c r="F14" s="1007">
        <v>0</v>
      </c>
      <c r="G14" s="1010">
        <v>0</v>
      </c>
    </row>
    <row r="15" spans="1:7" ht="21.75" customHeight="1" x14ac:dyDescent="0.25">
      <c r="A15" s="765" t="s">
        <v>355</v>
      </c>
      <c r="B15" s="1006" t="s">
        <v>169</v>
      </c>
      <c r="C15" s="1008">
        <f>'F5'!F15</f>
        <v>2421245.38</v>
      </c>
      <c r="D15" s="1009">
        <f>'F3'!G19</f>
        <v>1912384.31</v>
      </c>
      <c r="E15" s="1007">
        <v>0</v>
      </c>
      <c r="F15" s="1007">
        <v>0</v>
      </c>
      <c r="G15" s="1010">
        <v>0</v>
      </c>
    </row>
    <row r="16" spans="1:7" ht="21.75" customHeight="1" x14ac:dyDescent="0.25">
      <c r="A16" s="765" t="s">
        <v>357</v>
      </c>
      <c r="B16" s="1006" t="s">
        <v>321</v>
      </c>
      <c r="C16" s="1008">
        <f>'F5'!F16</f>
        <v>71446.16</v>
      </c>
      <c r="D16" s="1009">
        <f>'F3'!G22</f>
        <v>37612.33</v>
      </c>
      <c r="E16" s="1007">
        <v>0</v>
      </c>
      <c r="F16" s="1007">
        <v>0</v>
      </c>
      <c r="G16" s="1010">
        <v>0</v>
      </c>
    </row>
    <row r="17" spans="1:7" ht="21.75" customHeight="1" x14ac:dyDescent="0.25">
      <c r="A17" s="765" t="s">
        <v>359</v>
      </c>
      <c r="B17" s="1006" t="s">
        <v>174</v>
      </c>
      <c r="C17" s="1008">
        <f>'F5'!F17</f>
        <v>6935197.2000000002</v>
      </c>
      <c r="D17" s="1008">
        <f>'F5'!F17</f>
        <v>6935197.2000000002</v>
      </c>
      <c r="E17" s="1007">
        <v>0</v>
      </c>
      <c r="F17" s="1007">
        <v>0</v>
      </c>
      <c r="G17" s="1010">
        <v>0</v>
      </c>
    </row>
    <row r="18" spans="1:7" ht="21.75" customHeight="1" x14ac:dyDescent="0.25">
      <c r="A18" s="765" t="s">
        <v>361</v>
      </c>
      <c r="B18" s="1006" t="s">
        <v>171</v>
      </c>
      <c r="C18" s="1008">
        <f>'F5'!F18</f>
        <v>17712.14</v>
      </c>
      <c r="D18" s="1008">
        <f>'F5'!F18</f>
        <v>17712.14</v>
      </c>
      <c r="E18" s="1007">
        <v>0</v>
      </c>
      <c r="F18" s="1007">
        <v>0</v>
      </c>
      <c r="G18" s="1010">
        <v>0</v>
      </c>
    </row>
    <row r="19" spans="1:7" ht="21.75" customHeight="1" x14ac:dyDescent="0.25">
      <c r="A19" s="765" t="s">
        <v>363</v>
      </c>
      <c r="B19" s="1006" t="s">
        <v>214</v>
      </c>
      <c r="C19" s="1008">
        <f>'F5'!F19</f>
        <v>909967.35</v>
      </c>
      <c r="D19" s="1009">
        <f>'F3'!G21</f>
        <v>828933.05</v>
      </c>
      <c r="E19" s="1007">
        <v>0</v>
      </c>
      <c r="F19" s="1007">
        <v>0</v>
      </c>
      <c r="G19" s="1010">
        <v>0</v>
      </c>
    </row>
    <row r="20" spans="1:7" ht="21.75" customHeight="1" x14ac:dyDescent="0.25">
      <c r="A20" s="765" t="s">
        <v>365</v>
      </c>
      <c r="B20" s="1006" t="s">
        <v>322</v>
      </c>
      <c r="C20" s="1008">
        <f>'F5'!F20</f>
        <v>3057731.67</v>
      </c>
      <c r="D20" s="1009">
        <f>'F3'!G23</f>
        <v>805164.48</v>
      </c>
      <c r="E20" s="1007">
        <v>0</v>
      </c>
      <c r="F20" s="1007">
        <v>0</v>
      </c>
      <c r="G20" s="1010">
        <v>0</v>
      </c>
    </row>
    <row r="21" spans="1:7" ht="21.75" customHeight="1" x14ac:dyDescent="0.25">
      <c r="A21" s="765" t="s">
        <v>415</v>
      </c>
      <c r="B21" s="1006" t="s">
        <v>939</v>
      </c>
      <c r="C21" s="1008">
        <f>'F5'!F21</f>
        <v>13954190.5</v>
      </c>
      <c r="D21" s="1007">
        <v>0</v>
      </c>
      <c r="E21" s="1009">
        <f>'F3'!G26+'F3'!G27</f>
        <v>7551178.6600000001</v>
      </c>
      <c r="F21" s="1007">
        <v>0</v>
      </c>
      <c r="G21" s="1010">
        <v>0</v>
      </c>
    </row>
    <row r="22" spans="1:7" ht="21.75" customHeight="1" x14ac:dyDescent="0.25">
      <c r="A22" s="765" t="s">
        <v>417</v>
      </c>
      <c r="B22" s="1006" t="s">
        <v>324</v>
      </c>
      <c r="C22" s="1008">
        <f>'F5'!F22</f>
        <v>0</v>
      </c>
      <c r="D22" s="1007">
        <v>0</v>
      </c>
      <c r="E22" s="1009">
        <f>'F3'!G29</f>
        <v>0</v>
      </c>
      <c r="F22" s="1007">
        <v>0</v>
      </c>
      <c r="G22" s="1010">
        <v>0</v>
      </c>
    </row>
    <row r="23" spans="1:7" ht="21.75" customHeight="1" x14ac:dyDescent="0.25">
      <c r="A23" s="765" t="s">
        <v>369</v>
      </c>
      <c r="B23" s="1006" t="s">
        <v>940</v>
      </c>
      <c r="C23" s="1008">
        <f>'F5'!F23</f>
        <v>151539.79999999999</v>
      </c>
      <c r="D23" s="1007">
        <v>0</v>
      </c>
      <c r="E23" s="1007">
        <v>0</v>
      </c>
      <c r="F23" s="1009">
        <f>'F3'!G51</f>
        <v>77490.3</v>
      </c>
      <c r="G23" s="1010">
        <v>0</v>
      </c>
    </row>
    <row r="24" spans="1:7" ht="21.75" customHeight="1" x14ac:dyDescent="0.25">
      <c r="A24" s="765" t="s">
        <v>371</v>
      </c>
      <c r="B24" s="1011" t="s">
        <v>326</v>
      </c>
      <c r="C24" s="1008">
        <f>SUM(C14:C23)</f>
        <v>31000813.280000001</v>
      </c>
      <c r="D24" s="1007">
        <v>0</v>
      </c>
      <c r="E24" s="1007">
        <v>0</v>
      </c>
      <c r="F24" s="1007">
        <v>0</v>
      </c>
      <c r="G24" s="1010">
        <v>0</v>
      </c>
    </row>
    <row r="25" spans="1:7" ht="21.75" customHeight="1" x14ac:dyDescent="0.25">
      <c r="A25" s="765" t="s">
        <v>373</v>
      </c>
      <c r="B25" s="1011" t="s">
        <v>941</v>
      </c>
      <c r="C25" s="1008">
        <f>C12-C24</f>
        <v>-966763.90000000224</v>
      </c>
      <c r="D25" s="1007">
        <v>0</v>
      </c>
      <c r="E25" s="1007">
        <v>0</v>
      </c>
      <c r="F25" s="1007">
        <v>0</v>
      </c>
      <c r="G25" s="1010">
        <v>30034049.379999999</v>
      </c>
    </row>
    <row r="26" spans="1:7" ht="28.5" customHeight="1" x14ac:dyDescent="0.25">
      <c r="A26" s="765" t="s">
        <v>375</v>
      </c>
      <c r="B26" s="1012" t="s">
        <v>377</v>
      </c>
      <c r="C26" s="1007">
        <v>0</v>
      </c>
      <c r="D26" s="1007">
        <v>0</v>
      </c>
      <c r="E26" s="1007">
        <v>0</v>
      </c>
      <c r="F26" s="1007">
        <v>0</v>
      </c>
      <c r="G26" s="1010">
        <v>0</v>
      </c>
    </row>
    <row r="27" spans="1:7" ht="33" customHeight="1" x14ac:dyDescent="0.25">
      <c r="A27" s="765" t="s">
        <v>378</v>
      </c>
      <c r="B27" s="1012" t="s">
        <v>942</v>
      </c>
      <c r="C27" s="1007">
        <v>0</v>
      </c>
      <c r="D27" s="1007">
        <v>0</v>
      </c>
      <c r="E27" s="1007">
        <v>0</v>
      </c>
      <c r="F27" s="1007">
        <v>0</v>
      </c>
      <c r="G27" s="1010">
        <v>30034049.379999999</v>
      </c>
    </row>
    <row r="28" spans="1:7" ht="30.75" customHeight="1" x14ac:dyDescent="0.25">
      <c r="A28" s="765" t="s">
        <v>380</v>
      </c>
      <c r="B28" s="1012" t="s">
        <v>943</v>
      </c>
      <c r="C28" s="1007">
        <v>0</v>
      </c>
      <c r="D28" s="1008">
        <f>D6+D7+D8-D14-D15-D16-D17-D18-D19-D20</f>
        <v>-2701516.12</v>
      </c>
      <c r="E28" s="1008">
        <f>E9+E10-E21-E22</f>
        <v>-6889216.6100000003</v>
      </c>
      <c r="F28" s="1008">
        <f>F11-F23</f>
        <v>-77490.3</v>
      </c>
      <c r="G28" s="1007">
        <v>0</v>
      </c>
    </row>
    <row r="29" spans="1:7" ht="42" customHeight="1" thickBot="1" x14ac:dyDescent="0.3">
      <c r="A29" s="1013" t="s">
        <v>382</v>
      </c>
      <c r="B29" s="1014" t="s">
        <v>944</v>
      </c>
      <c r="C29" s="1007">
        <v>0</v>
      </c>
      <c r="D29" s="1522">
        <f>F28+E28+D28</f>
        <v>-9668223.0300000012</v>
      </c>
      <c r="E29" s="1423"/>
      <c r="F29" s="1424"/>
      <c r="G29" s="1007">
        <v>0</v>
      </c>
    </row>
    <row r="30" spans="1:7" ht="21.75" customHeight="1" x14ac:dyDescent="0.25">
      <c r="A30" s="573"/>
      <c r="B30" s="1015"/>
      <c r="C30" s="1015"/>
      <c r="D30" s="1015"/>
      <c r="E30" s="1015"/>
      <c r="F30" s="1015"/>
      <c r="G30" s="1015"/>
    </row>
    <row r="31" spans="1:7" ht="1.5" customHeight="1" x14ac:dyDescent="0.25">
      <c r="A31" s="573"/>
      <c r="B31" s="1015"/>
      <c r="C31" s="1015"/>
      <c r="D31" s="1015"/>
      <c r="E31" s="1015"/>
      <c r="F31" s="1015"/>
      <c r="G31" s="1015"/>
    </row>
    <row r="32" spans="1:7" ht="21.75" customHeight="1" x14ac:dyDescent="0.25">
      <c r="A32" s="573"/>
      <c r="B32" s="1523" t="s">
        <v>945</v>
      </c>
      <c r="C32" s="1303"/>
      <c r="D32" s="1303"/>
      <c r="E32" s="1303"/>
      <c r="F32" s="1303"/>
      <c r="G32" s="1303"/>
    </row>
    <row r="33" spans="1:7" ht="3" customHeight="1" x14ac:dyDescent="0.25">
      <c r="A33" s="573"/>
      <c r="B33" s="1015"/>
      <c r="C33" s="1015"/>
      <c r="D33" s="1015"/>
      <c r="E33" s="1015"/>
      <c r="F33" s="1015"/>
      <c r="G33" s="1015"/>
    </row>
    <row r="34" spans="1:7" ht="21.75" customHeight="1" x14ac:dyDescent="0.25">
      <c r="A34" s="573"/>
      <c r="B34" s="1523" t="s">
        <v>946</v>
      </c>
      <c r="C34" s="1303"/>
      <c r="D34" s="1303"/>
      <c r="E34" s="1303"/>
      <c r="F34" s="1303"/>
      <c r="G34" s="1303"/>
    </row>
    <row r="35" spans="1:7" ht="3" customHeight="1" x14ac:dyDescent="0.25">
      <c r="A35" s="573"/>
      <c r="B35" s="1016"/>
      <c r="C35" s="1016"/>
      <c r="D35" s="1016"/>
      <c r="E35" s="1016"/>
      <c r="F35" s="1016"/>
      <c r="G35" s="1016"/>
    </row>
    <row r="36" spans="1:7" ht="21.75" customHeight="1" x14ac:dyDescent="0.25">
      <c r="A36" s="573"/>
      <c r="B36" s="1516" t="s">
        <v>947</v>
      </c>
      <c r="C36" s="1303"/>
      <c r="D36" s="1303"/>
      <c r="E36" s="1015"/>
      <c r="F36" s="1015"/>
      <c r="G36" s="1015"/>
    </row>
    <row r="37" spans="1:7" ht="12" customHeight="1" x14ac:dyDescent="0.25">
      <c r="A37" s="573"/>
      <c r="B37" s="1015"/>
      <c r="C37" s="1015"/>
      <c r="D37" s="1015"/>
      <c r="E37" s="1015"/>
      <c r="F37" s="1015"/>
      <c r="G37" s="1015"/>
    </row>
    <row r="38" spans="1:7" ht="21.75" hidden="1" customHeight="1" x14ac:dyDescent="0.25">
      <c r="A38" s="573"/>
      <c r="B38" s="1015"/>
      <c r="C38" s="1015"/>
      <c r="D38" s="1015"/>
      <c r="E38" s="1015"/>
      <c r="F38" s="1015"/>
      <c r="G38" s="1015"/>
    </row>
    <row r="39" spans="1:7" ht="21.75" customHeight="1" x14ac:dyDescent="0.25">
      <c r="A39" s="573"/>
      <c r="B39" s="1514" t="s">
        <v>948</v>
      </c>
      <c r="C39" s="1303"/>
      <c r="D39" s="1303"/>
      <c r="E39" s="1303"/>
      <c r="F39" s="1303"/>
      <c r="G39" s="1015"/>
    </row>
    <row r="40" spans="1:7" ht="1.5" customHeight="1" x14ac:dyDescent="0.25">
      <c r="A40" s="573"/>
      <c r="B40" s="1015"/>
      <c r="C40" s="1015"/>
      <c r="D40" s="1015"/>
      <c r="E40" s="1015"/>
      <c r="F40" s="1015"/>
      <c r="G40" s="1015"/>
    </row>
    <row r="41" spans="1:7" ht="21.75" customHeight="1" x14ac:dyDescent="0.25">
      <c r="A41" s="573"/>
      <c r="B41" s="1514" t="s">
        <v>949</v>
      </c>
      <c r="C41" s="1303"/>
      <c r="D41" s="1017"/>
      <c r="E41" s="1015"/>
      <c r="F41" s="1015"/>
      <c r="G41" s="1015"/>
    </row>
    <row r="42" spans="1:7" ht="21.75" customHeight="1" thickBot="1" x14ac:dyDescent="0.3">
      <c r="A42" s="573"/>
      <c r="B42" s="1514" t="s">
        <v>950</v>
      </c>
      <c r="C42" s="1303"/>
      <c r="D42" s="1017"/>
      <c r="E42" s="1015"/>
      <c r="F42" s="1015"/>
      <c r="G42" s="1015"/>
    </row>
    <row r="43" spans="1:7" ht="21.75" customHeight="1" thickBot="1" x14ac:dyDescent="0.3">
      <c r="A43" s="573"/>
      <c r="B43" s="1514" t="s">
        <v>951</v>
      </c>
      <c r="C43" s="1303"/>
      <c r="D43" s="1018"/>
      <c r="E43" s="1015"/>
      <c r="F43" s="1015"/>
      <c r="G43" s="1015"/>
    </row>
    <row r="44" spans="1:7" ht="21.75" customHeight="1" x14ac:dyDescent="0.25">
      <c r="A44" s="573"/>
      <c r="B44" s="1514" t="s">
        <v>952</v>
      </c>
      <c r="C44" s="1303"/>
      <c r="D44" s="1017"/>
      <c r="E44" s="1015"/>
      <c r="F44" s="1015"/>
      <c r="G44" s="1015"/>
    </row>
    <row r="45" spans="1:7" ht="21.75" customHeight="1" x14ac:dyDescent="0.25">
      <c r="A45" s="573"/>
      <c r="B45" s="1514" t="s">
        <v>953</v>
      </c>
      <c r="C45" s="1303"/>
      <c r="D45" s="1017"/>
      <c r="E45" s="1015"/>
      <c r="F45" s="1015"/>
      <c r="G45" s="1015"/>
    </row>
    <row r="46" spans="1:7" ht="21.75" customHeight="1" x14ac:dyDescent="0.25">
      <c r="A46" s="573"/>
      <c r="B46" s="1514" t="s">
        <v>954</v>
      </c>
      <c r="C46" s="1303"/>
      <c r="D46" s="1017"/>
      <c r="E46" s="1015"/>
      <c r="F46" s="1015"/>
      <c r="G46" s="1015"/>
    </row>
    <row r="47" spans="1:7" ht="30" customHeight="1" thickBot="1" x14ac:dyDescent="0.3">
      <c r="A47" s="573"/>
      <c r="B47" s="1514" t="s">
        <v>955</v>
      </c>
      <c r="C47" s="1303"/>
      <c r="D47" s="1017"/>
      <c r="E47" s="1015"/>
      <c r="F47" s="1015"/>
      <c r="G47" s="1015"/>
    </row>
    <row r="48" spans="1:7" ht="21.75" customHeight="1" thickBot="1" x14ac:dyDescent="0.3">
      <c r="A48" s="573"/>
      <c r="B48" s="1514" t="s">
        <v>956</v>
      </c>
      <c r="C48" s="1303"/>
      <c r="D48" s="1018"/>
      <c r="E48" s="1015"/>
      <c r="F48" s="1015"/>
      <c r="G48" s="1015"/>
    </row>
    <row r="49" spans="1:7" ht="9.75" customHeight="1" thickBot="1" x14ac:dyDescent="0.3">
      <c r="A49" s="573"/>
      <c r="B49" s="1015"/>
      <c r="C49" s="1015"/>
      <c r="D49" s="1015"/>
      <c r="E49" s="1015"/>
      <c r="F49" s="1015"/>
      <c r="G49" s="1015"/>
    </row>
    <row r="50" spans="1:7" ht="21.75" hidden="1" customHeight="1" thickBot="1" x14ac:dyDescent="0.3">
      <c r="A50" s="573"/>
      <c r="B50" s="1015"/>
      <c r="C50" s="1015"/>
      <c r="D50" s="1015"/>
      <c r="E50" s="1015"/>
      <c r="F50" s="1015"/>
      <c r="G50" s="1015"/>
    </row>
    <row r="51" spans="1:7" ht="21.75" hidden="1" customHeight="1" thickBot="1" x14ac:dyDescent="0.3">
      <c r="A51" s="1019"/>
      <c r="B51" s="1015"/>
      <c r="C51" s="1015"/>
      <c r="D51" s="1015"/>
      <c r="E51" s="1015"/>
      <c r="F51" s="1015"/>
      <c r="G51" s="1015"/>
    </row>
    <row r="52" spans="1:7" ht="35.25" customHeight="1" x14ac:dyDescent="0.25">
      <c r="A52" s="1020" t="s">
        <v>26</v>
      </c>
      <c r="B52" s="1517" t="s">
        <v>957</v>
      </c>
      <c r="C52" s="1308"/>
      <c r="D52" s="1021" t="s">
        <v>958</v>
      </c>
      <c r="E52" s="1021" t="s">
        <v>959</v>
      </c>
      <c r="F52" s="1021" t="s">
        <v>960</v>
      </c>
      <c r="G52" s="1015"/>
    </row>
    <row r="53" spans="1:7" ht="21.75" customHeight="1" x14ac:dyDescent="0.25">
      <c r="A53" s="765" t="s">
        <v>156</v>
      </c>
      <c r="B53" s="1513" t="s">
        <v>952</v>
      </c>
      <c r="C53" s="1415"/>
      <c r="D53" s="1007">
        <v>0</v>
      </c>
      <c r="E53" s="1007">
        <v>0</v>
      </c>
      <c r="F53" s="1010">
        <v>0</v>
      </c>
      <c r="G53" s="1015"/>
    </row>
    <row r="54" spans="1:7" ht="21.75" customHeight="1" x14ac:dyDescent="0.25">
      <c r="A54" s="765" t="s">
        <v>182</v>
      </c>
      <c r="B54" s="1513" t="s">
        <v>953</v>
      </c>
      <c r="C54" s="1415"/>
      <c r="D54" s="1007">
        <v>0</v>
      </c>
      <c r="E54" s="1007">
        <v>0</v>
      </c>
      <c r="F54" s="1010">
        <v>0</v>
      </c>
      <c r="G54" s="1015"/>
    </row>
    <row r="55" spans="1:7" ht="21.75" customHeight="1" x14ac:dyDescent="0.25">
      <c r="A55" s="765" t="s">
        <v>234</v>
      </c>
      <c r="B55" s="1513" t="s">
        <v>954</v>
      </c>
      <c r="C55" s="1415"/>
      <c r="D55" s="1007">
        <v>0</v>
      </c>
      <c r="E55" s="1007">
        <v>0</v>
      </c>
      <c r="F55" s="1010">
        <v>0</v>
      </c>
      <c r="G55" s="1015"/>
    </row>
    <row r="56" spans="1:7" ht="21.75" customHeight="1" x14ac:dyDescent="0.25">
      <c r="A56" s="765" t="s">
        <v>256</v>
      </c>
      <c r="B56" s="1513" t="s">
        <v>955</v>
      </c>
      <c r="C56" s="1415"/>
      <c r="D56" s="1007">
        <v>0</v>
      </c>
      <c r="E56" s="1007">
        <v>0</v>
      </c>
      <c r="F56" s="1010">
        <v>0</v>
      </c>
      <c r="G56" s="1015"/>
    </row>
    <row r="57" spans="1:7" ht="21.75" customHeight="1" thickBot="1" x14ac:dyDescent="0.3">
      <c r="A57" s="1013" t="s">
        <v>275</v>
      </c>
      <c r="B57" s="1515" t="s">
        <v>961</v>
      </c>
      <c r="C57" s="1424"/>
      <c r="D57" s="1022">
        <v>0</v>
      </c>
      <c r="E57" s="1022">
        <v>0</v>
      </c>
      <c r="F57" s="1023">
        <v>0</v>
      </c>
      <c r="G57" s="1015"/>
    </row>
    <row r="58" spans="1:7" ht="21.75" customHeight="1" x14ac:dyDescent="0.25">
      <c r="A58" s="573"/>
      <c r="B58" s="573"/>
      <c r="C58" s="573"/>
      <c r="D58" s="573"/>
      <c r="E58" s="573"/>
      <c r="F58" s="573"/>
      <c r="G58" s="573"/>
    </row>
  </sheetData>
  <mergeCells count="26">
    <mergeCell ref="A4:G4"/>
    <mergeCell ref="B1:G1"/>
    <mergeCell ref="B45:C45"/>
    <mergeCell ref="G2:G3"/>
    <mergeCell ref="D2:F2"/>
    <mergeCell ref="D29:F29"/>
    <mergeCell ref="B32:G32"/>
    <mergeCell ref="B34:G34"/>
    <mergeCell ref="A13:G13"/>
    <mergeCell ref="B2:C2"/>
    <mergeCell ref="A2:A3"/>
    <mergeCell ref="B55:C55"/>
    <mergeCell ref="B42:C42"/>
    <mergeCell ref="B57:C57"/>
    <mergeCell ref="B47:C47"/>
    <mergeCell ref="B36:D36"/>
    <mergeCell ref="B41:C41"/>
    <mergeCell ref="B56:C56"/>
    <mergeCell ref="B52:C52"/>
    <mergeCell ref="B43:C43"/>
    <mergeCell ref="B46:C46"/>
    <mergeCell ref="B53:C53"/>
    <mergeCell ref="B48:C48"/>
    <mergeCell ref="B39:F39"/>
    <mergeCell ref="B54:C54"/>
    <mergeCell ref="B44:C44"/>
  </mergeCells>
  <pageMargins left="0.7" right="0.7" top="0.75" bottom="0.75" header="0.3" footer="0.3"/>
  <pageSetup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H299"/>
  <sheetViews>
    <sheetView topLeftCell="A13" zoomScaleNormal="100" workbookViewId="0">
      <selection activeCell="B48" sqref="B48:B51"/>
    </sheetView>
  </sheetViews>
  <sheetFormatPr defaultColWidth="9.140625" defaultRowHeight="15" x14ac:dyDescent="0.25"/>
  <cols>
    <col min="1" max="1" width="12.42578125" style="1" customWidth="1"/>
    <col min="2" max="2" width="48.28515625" style="65" customWidth="1"/>
    <col min="3" max="3" width="7.28515625" style="67" customWidth="1"/>
    <col min="4" max="5" width="16.140625" style="1" customWidth="1"/>
    <col min="6" max="6" width="30" style="1" customWidth="1"/>
    <col min="7" max="7" width="9.140625" style="1" customWidth="1"/>
    <col min="8" max="8" width="18.85546875" style="1" customWidth="1"/>
    <col min="9" max="10" width="9.140625" style="1" customWidth="1"/>
    <col min="11" max="16384" width="9.140625" style="1"/>
  </cols>
  <sheetData>
    <row r="1" spans="1:6" x14ac:dyDescent="0.25">
      <c r="A1" s="1219" t="s">
        <v>25</v>
      </c>
      <c r="B1" s="1220"/>
      <c r="C1" s="1221"/>
      <c r="D1" s="1218"/>
      <c r="E1" s="1218"/>
      <c r="F1" s="63"/>
    </row>
    <row r="2" spans="1:6" ht="15" customHeight="1" thickBot="1" x14ac:dyDescent="0.35">
      <c r="A2" s="3"/>
      <c r="B2" s="99"/>
      <c r="C2" s="47"/>
      <c r="D2" s="1217"/>
      <c r="E2" s="1218"/>
      <c r="F2" s="3"/>
    </row>
    <row r="3" spans="1:6" ht="45.75" customHeight="1" thickBot="1" x14ac:dyDescent="0.3">
      <c r="A3" s="137" t="s">
        <v>26</v>
      </c>
      <c r="B3" s="78" t="s">
        <v>27</v>
      </c>
      <c r="C3" s="175" t="s">
        <v>28</v>
      </c>
      <c r="D3" s="106" t="s">
        <v>29</v>
      </c>
      <c r="E3" s="123" t="s">
        <v>30</v>
      </c>
      <c r="F3" s="63"/>
    </row>
    <row r="4" spans="1:6" ht="11.25" customHeight="1" x14ac:dyDescent="0.25">
      <c r="A4" s="176" t="s">
        <v>31</v>
      </c>
      <c r="B4" s="178"/>
      <c r="C4" s="180"/>
      <c r="D4" s="182"/>
      <c r="E4" s="183"/>
      <c r="F4" s="63"/>
    </row>
    <row r="5" spans="1:6" ht="12" customHeight="1" x14ac:dyDescent="0.25">
      <c r="A5" s="177" t="s">
        <v>32</v>
      </c>
      <c r="B5" s="179"/>
      <c r="C5" s="181"/>
      <c r="D5" s="184"/>
      <c r="E5" s="185"/>
      <c r="F5" s="63"/>
    </row>
    <row r="6" spans="1:6" x14ac:dyDescent="0.25">
      <c r="A6" s="218" t="s">
        <v>33</v>
      </c>
      <c r="B6" s="219" t="s">
        <v>34</v>
      </c>
      <c r="C6" s="220" t="s">
        <v>35</v>
      </c>
      <c r="D6" s="246">
        <f>'S2'!C35</f>
        <v>647666.75999999989</v>
      </c>
      <c r="E6" s="247">
        <f>'S2'!D35</f>
        <v>1633050.05</v>
      </c>
      <c r="F6" s="63"/>
    </row>
    <row r="7" spans="1:6" ht="9.75" customHeight="1" x14ac:dyDescent="0.25">
      <c r="A7" s="218" t="s">
        <v>36</v>
      </c>
      <c r="B7" s="219" t="s">
        <v>37</v>
      </c>
      <c r="C7" s="220" t="s">
        <v>38</v>
      </c>
      <c r="D7" s="246">
        <f>'S2 (ა)'!E12</f>
        <v>0</v>
      </c>
      <c r="E7" s="247">
        <f>'S2 (ა)'!H12</f>
        <v>0</v>
      </c>
      <c r="F7" s="63"/>
    </row>
    <row r="8" spans="1:6" x14ac:dyDescent="0.25">
      <c r="A8" s="218" t="s">
        <v>39</v>
      </c>
      <c r="B8" s="219" t="s">
        <v>40</v>
      </c>
      <c r="C8" s="220" t="s">
        <v>38</v>
      </c>
      <c r="D8" s="246">
        <f>'S2 (ა)'!E41</f>
        <v>108179</v>
      </c>
      <c r="E8" s="247">
        <f>'S2 (ა)'!H41</f>
        <v>69907.5</v>
      </c>
      <c r="F8" s="63"/>
    </row>
    <row r="9" spans="1:6" x14ac:dyDescent="0.25">
      <c r="A9" s="218" t="s">
        <v>41</v>
      </c>
      <c r="B9" s="219" t="s">
        <v>42</v>
      </c>
      <c r="C9" s="220" t="s">
        <v>43</v>
      </c>
      <c r="D9" s="246">
        <f>'S3'!E21</f>
        <v>164719.9800000001</v>
      </c>
      <c r="E9" s="247">
        <f>'S3'!H21</f>
        <v>210470.72999999998</v>
      </c>
      <c r="F9" s="63"/>
    </row>
    <row r="10" spans="1:6" ht="15" customHeight="1" thickBot="1" x14ac:dyDescent="0.3">
      <c r="A10" s="221" t="s">
        <v>44</v>
      </c>
      <c r="B10" s="222" t="s">
        <v>45</v>
      </c>
      <c r="C10" s="223" t="s">
        <v>46</v>
      </c>
      <c r="D10" s="252">
        <f>'S4'!E15</f>
        <v>25998.59999999986</v>
      </c>
      <c r="E10" s="253">
        <f>'S4'!H15</f>
        <v>279750</v>
      </c>
      <c r="F10" s="63"/>
    </row>
    <row r="11" spans="1:6" ht="15" customHeight="1" thickBot="1" x14ac:dyDescent="0.3">
      <c r="A11" s="224" t="s">
        <v>47</v>
      </c>
      <c r="B11" s="225" t="s">
        <v>48</v>
      </c>
      <c r="C11" s="226"/>
      <c r="D11" s="254">
        <f>SUM(D6:D10)</f>
        <v>946564.33999999985</v>
      </c>
      <c r="E11" s="255">
        <f>SUM(E6:E10)</f>
        <v>2193178.2800000003</v>
      </c>
      <c r="F11" s="63"/>
    </row>
    <row r="12" spans="1:6" ht="9.75" customHeight="1" x14ac:dyDescent="0.25">
      <c r="A12" s="227" t="s">
        <v>49</v>
      </c>
      <c r="B12" s="228"/>
      <c r="C12" s="229"/>
      <c r="D12" s="230"/>
      <c r="E12" s="231"/>
      <c r="F12" s="63"/>
    </row>
    <row r="13" spans="1:6" x14ac:dyDescent="0.25">
      <c r="A13" s="218" t="s">
        <v>50</v>
      </c>
      <c r="B13" s="219" t="s">
        <v>51</v>
      </c>
      <c r="C13" s="220" t="s">
        <v>52</v>
      </c>
      <c r="D13" s="246">
        <f>'S5'!E16</f>
        <v>0</v>
      </c>
      <c r="E13" s="247">
        <f>'S5'!H16</f>
        <v>0</v>
      </c>
      <c r="F13" s="63"/>
    </row>
    <row r="14" spans="1:6" x14ac:dyDescent="0.25">
      <c r="A14" s="218" t="s">
        <v>53</v>
      </c>
      <c r="B14" s="219" t="s">
        <v>54</v>
      </c>
      <c r="C14" s="220" t="s">
        <v>55</v>
      </c>
      <c r="D14" s="246">
        <f>'S6'!F20</f>
        <v>203532945.74000001</v>
      </c>
      <c r="E14" s="247">
        <f>'S6'!J20</f>
        <v>194844122.63</v>
      </c>
      <c r="F14" s="63"/>
    </row>
    <row r="15" spans="1:6" ht="9.75" customHeight="1" x14ac:dyDescent="0.25">
      <c r="A15" s="218" t="s">
        <v>56</v>
      </c>
      <c r="B15" s="219" t="s">
        <v>57</v>
      </c>
      <c r="C15" s="220" t="s">
        <v>58</v>
      </c>
      <c r="D15" s="246">
        <f>'S7'!F20</f>
        <v>0</v>
      </c>
      <c r="E15" s="247">
        <f>'S7'!J20</f>
        <v>0</v>
      </c>
      <c r="F15" s="63"/>
    </row>
    <row r="16" spans="1:6" ht="11.25" customHeight="1" x14ac:dyDescent="0.25">
      <c r="A16" s="218" t="s">
        <v>59</v>
      </c>
      <c r="B16" s="219" t="s">
        <v>60</v>
      </c>
      <c r="C16" s="220" t="s">
        <v>61</v>
      </c>
      <c r="D16" s="246">
        <f>'S8'!H18</f>
        <v>0</v>
      </c>
      <c r="E16" s="247">
        <f>'S8'!L18</f>
        <v>0</v>
      </c>
      <c r="F16" s="63"/>
    </row>
    <row r="17" spans="1:6" ht="11.25" customHeight="1" x14ac:dyDescent="0.25">
      <c r="A17" s="218" t="s">
        <v>62</v>
      </c>
      <c r="B17" s="219" t="s">
        <v>63</v>
      </c>
      <c r="C17" s="220" t="s">
        <v>64</v>
      </c>
      <c r="D17" s="246">
        <f>'S9'!F20</f>
        <v>0</v>
      </c>
      <c r="E17" s="247">
        <f>'S9'!J20</f>
        <v>0</v>
      </c>
      <c r="F17" s="63"/>
    </row>
    <row r="18" spans="1:6" x14ac:dyDescent="0.25">
      <c r="A18" s="218" t="s">
        <v>65</v>
      </c>
      <c r="B18" s="219" t="s">
        <v>66</v>
      </c>
      <c r="C18" s="220" t="s">
        <v>67</v>
      </c>
      <c r="D18" s="246">
        <f>'S10'!F13</f>
        <v>0</v>
      </c>
      <c r="E18" s="247">
        <f>'S10'!J13</f>
        <v>336543.29</v>
      </c>
      <c r="F18" s="63"/>
    </row>
    <row r="19" spans="1:6" ht="15" customHeight="1" thickBot="1" x14ac:dyDescent="0.3">
      <c r="A19" s="221" t="s">
        <v>68</v>
      </c>
      <c r="B19" s="222" t="s">
        <v>69</v>
      </c>
      <c r="C19" s="223" t="s">
        <v>70</v>
      </c>
      <c r="D19" s="252">
        <f>'S11'!F17</f>
        <v>6951249.6699999999</v>
      </c>
      <c r="E19" s="253">
        <f>'S11'!J17</f>
        <v>290858.31</v>
      </c>
      <c r="F19" s="63"/>
    </row>
    <row r="20" spans="1:6" ht="15" customHeight="1" thickBot="1" x14ac:dyDescent="0.3">
      <c r="A20" s="224" t="s">
        <v>71</v>
      </c>
      <c r="B20" s="225" t="s">
        <v>72</v>
      </c>
      <c r="C20" s="226"/>
      <c r="D20" s="254">
        <f>SUM(D13:D19)</f>
        <v>210484195.41</v>
      </c>
      <c r="E20" s="255">
        <f>SUM(E13:E19)</f>
        <v>195471524.22999999</v>
      </c>
      <c r="F20" s="63"/>
    </row>
    <row r="21" spans="1:6" ht="15" customHeight="1" thickBot="1" x14ac:dyDescent="0.3">
      <c r="A21" s="224" t="s">
        <v>73</v>
      </c>
      <c r="B21" s="232" t="s">
        <v>74</v>
      </c>
      <c r="C21" s="233"/>
      <c r="D21" s="254">
        <f>D11+D20</f>
        <v>211430759.75</v>
      </c>
      <c r="E21" s="255">
        <f>E11+E20</f>
        <v>197664702.50999999</v>
      </c>
      <c r="F21" s="63"/>
    </row>
    <row r="22" spans="1:6" ht="10.5" customHeight="1" x14ac:dyDescent="0.25">
      <c r="A22" s="234" t="s">
        <v>75</v>
      </c>
      <c r="B22" s="235"/>
      <c r="C22" s="236"/>
      <c r="D22" s="237"/>
      <c r="E22" s="238"/>
      <c r="F22" s="63"/>
    </row>
    <row r="23" spans="1:6" ht="9.75" customHeight="1" x14ac:dyDescent="0.25">
      <c r="A23" s="239" t="s">
        <v>76</v>
      </c>
      <c r="B23" s="240"/>
      <c r="C23" s="241"/>
      <c r="D23" s="242"/>
      <c r="E23" s="243"/>
      <c r="F23" s="63"/>
    </row>
    <row r="24" spans="1:6" ht="10.5" customHeight="1" x14ac:dyDescent="0.25">
      <c r="A24" s="218" t="s">
        <v>77</v>
      </c>
      <c r="B24" s="219" t="s">
        <v>78</v>
      </c>
      <c r="C24" s="220" t="s">
        <v>79</v>
      </c>
      <c r="D24" s="246">
        <f>'S12'!I14+'S12'!I15</f>
        <v>0</v>
      </c>
      <c r="E24" s="247">
        <f>'S12'!D14+'S12'!D15</f>
        <v>0</v>
      </c>
      <c r="F24" s="63"/>
    </row>
    <row r="25" spans="1:6" ht="18.75" customHeight="1" x14ac:dyDescent="0.25">
      <c r="A25" s="218" t="s">
        <v>80</v>
      </c>
      <c r="B25" s="219" t="s">
        <v>81</v>
      </c>
      <c r="C25" s="220" t="s">
        <v>79</v>
      </c>
      <c r="D25" s="246">
        <f>'S12'!I8+'S12'!I11+'S12'!I16+'S12'!I19</f>
        <v>55670</v>
      </c>
      <c r="E25" s="247">
        <f>'S12'!D8+'S12'!D11+'S12'!D16+'S12'!D19</f>
        <v>55670</v>
      </c>
      <c r="F25" s="63"/>
    </row>
    <row r="26" spans="1:6" ht="21" customHeight="1" x14ac:dyDescent="0.25">
      <c r="A26" s="218" t="s">
        <v>82</v>
      </c>
      <c r="B26" s="244" t="s">
        <v>83</v>
      </c>
      <c r="C26" s="220" t="s">
        <v>84</v>
      </c>
      <c r="D26" s="246">
        <f>'S13'!I8+'S13'!I9+'S13'!I10+'S13'!I12+'S13'!I13+'S13'!I15</f>
        <v>1630474.1500000001</v>
      </c>
      <c r="E26" s="247">
        <f>'S13'!D8+'S13'!D9+'S13'!D10+'S13'!D12+'S13'!D13+'S13'!D15</f>
        <v>691543.87000000011</v>
      </c>
      <c r="F26" s="63"/>
    </row>
    <row r="27" spans="1:6" ht="10.5" customHeight="1" x14ac:dyDescent="0.25">
      <c r="A27" s="218" t="s">
        <v>85</v>
      </c>
      <c r="B27" s="219" t="s">
        <v>86</v>
      </c>
      <c r="C27" s="220" t="s">
        <v>84</v>
      </c>
      <c r="D27" s="246">
        <f>'S13'!I14</f>
        <v>0</v>
      </c>
      <c r="E27" s="247">
        <f>'S13'!D14</f>
        <v>0</v>
      </c>
      <c r="F27" s="63"/>
    </row>
    <row r="28" spans="1:6" ht="7.5" customHeight="1" x14ac:dyDescent="0.25">
      <c r="A28" s="218" t="s">
        <v>87</v>
      </c>
      <c r="B28" s="219" t="s">
        <v>88</v>
      </c>
      <c r="C28" s="220" t="s">
        <v>89</v>
      </c>
      <c r="D28" s="246"/>
      <c r="E28" s="247"/>
      <c r="F28" s="63"/>
    </row>
    <row r="29" spans="1:6" x14ac:dyDescent="0.25">
      <c r="A29" s="218" t="s">
        <v>90</v>
      </c>
      <c r="B29" s="219" t="s">
        <v>91</v>
      </c>
      <c r="C29" s="220" t="s">
        <v>84</v>
      </c>
      <c r="D29" s="246">
        <f>'S13'!I16</f>
        <v>0</v>
      </c>
      <c r="E29" s="247">
        <f>'S13'!D16</f>
        <v>1561.12</v>
      </c>
      <c r="F29" s="63"/>
    </row>
    <row r="30" spans="1:6" ht="15" customHeight="1" thickBot="1" x14ac:dyDescent="0.3">
      <c r="A30" s="221" t="s">
        <v>92</v>
      </c>
      <c r="B30" s="222" t="s">
        <v>93</v>
      </c>
      <c r="C30" s="223" t="s">
        <v>84</v>
      </c>
      <c r="D30" s="252">
        <f>'S13'!I26</f>
        <v>1465.95</v>
      </c>
      <c r="E30" s="253">
        <f>'S13'!D26</f>
        <v>1446.67</v>
      </c>
      <c r="F30" s="63"/>
    </row>
    <row r="31" spans="1:6" ht="15" customHeight="1" thickBot="1" x14ac:dyDescent="0.3">
      <c r="A31" s="224" t="s">
        <v>94</v>
      </c>
      <c r="B31" s="232" t="s">
        <v>95</v>
      </c>
      <c r="C31" s="226"/>
      <c r="D31" s="254">
        <f>SUM(D24:D30)</f>
        <v>1687610.1</v>
      </c>
      <c r="E31" s="255">
        <f>SUM(E24:E30)</f>
        <v>750221.66000000015</v>
      </c>
      <c r="F31" s="63"/>
    </row>
    <row r="32" spans="1:6" ht="9" customHeight="1" x14ac:dyDescent="0.25">
      <c r="A32" s="227" t="s">
        <v>96</v>
      </c>
      <c r="B32" s="228"/>
      <c r="C32" s="229"/>
      <c r="D32" s="230"/>
      <c r="E32" s="231"/>
      <c r="F32" s="63"/>
    </row>
    <row r="33" spans="1:8" ht="10.5" customHeight="1" x14ac:dyDescent="0.25">
      <c r="A33" s="218" t="s">
        <v>97</v>
      </c>
      <c r="B33" s="219" t="s">
        <v>98</v>
      </c>
      <c r="C33" s="220" t="s">
        <v>79</v>
      </c>
      <c r="D33" s="246">
        <f>'S12'!I29</f>
        <v>0</v>
      </c>
      <c r="E33" s="247">
        <f>'S12'!D29</f>
        <v>0</v>
      </c>
      <c r="F33" s="63"/>
    </row>
    <row r="34" spans="1:8" x14ac:dyDescent="0.25">
      <c r="A34" s="218" t="s">
        <v>99</v>
      </c>
      <c r="B34" s="219" t="s">
        <v>100</v>
      </c>
      <c r="C34" s="220" t="s">
        <v>79</v>
      </c>
      <c r="D34" s="246">
        <f>'S12'!I23+'S12'!I26</f>
        <v>27831</v>
      </c>
      <c r="E34" s="247">
        <f>'S12'!D23+'S12'!D26</f>
        <v>83501</v>
      </c>
      <c r="F34" s="63"/>
    </row>
    <row r="35" spans="1:8" ht="11.25" customHeight="1" x14ac:dyDescent="0.25">
      <c r="A35" s="218" t="s">
        <v>101</v>
      </c>
      <c r="B35" s="219" t="s">
        <v>102</v>
      </c>
      <c r="C35" s="220" t="s">
        <v>67</v>
      </c>
      <c r="D35" s="246">
        <f>'S10'!F13</f>
        <v>0</v>
      </c>
      <c r="E35" s="247"/>
      <c r="F35" s="63"/>
    </row>
    <row r="36" spans="1:8" ht="21" customHeight="1" x14ac:dyDescent="0.25">
      <c r="A36" s="218" t="s">
        <v>103</v>
      </c>
      <c r="B36" s="245" t="s">
        <v>104</v>
      </c>
      <c r="C36" s="220" t="s">
        <v>64</v>
      </c>
      <c r="D36" s="246">
        <f>'S9'!F20</f>
        <v>0</v>
      </c>
      <c r="E36" s="247">
        <f>'S9'!J20</f>
        <v>0</v>
      </c>
      <c r="F36" s="63"/>
    </row>
    <row r="37" spans="1:8" ht="12" customHeight="1" x14ac:dyDescent="0.25">
      <c r="A37" s="218" t="s">
        <v>105</v>
      </c>
      <c r="B37" s="219" t="s">
        <v>106</v>
      </c>
      <c r="C37" s="220" t="s">
        <v>89</v>
      </c>
      <c r="D37" s="246"/>
      <c r="E37" s="247"/>
      <c r="F37" s="63"/>
    </row>
    <row r="38" spans="1:8" ht="15" customHeight="1" thickBot="1" x14ac:dyDescent="0.3">
      <c r="A38" s="221" t="s">
        <v>107</v>
      </c>
      <c r="B38" s="222" t="s">
        <v>108</v>
      </c>
      <c r="C38" s="223" t="s">
        <v>84</v>
      </c>
      <c r="D38" s="252">
        <f>'S13'!I30</f>
        <v>218853.19</v>
      </c>
      <c r="E38" s="253">
        <f>'S13'!D30</f>
        <v>314722.99</v>
      </c>
      <c r="F38" s="63"/>
    </row>
    <row r="39" spans="1:8" ht="15" customHeight="1" thickBot="1" x14ac:dyDescent="0.3">
      <c r="A39" s="224" t="s">
        <v>109</v>
      </c>
      <c r="B39" s="232" t="s">
        <v>110</v>
      </c>
      <c r="C39" s="226"/>
      <c r="D39" s="254">
        <f>SUM(D33:D38)</f>
        <v>246684.19</v>
      </c>
      <c r="E39" s="255">
        <f>SUM(E33:E38)</f>
        <v>398223.99</v>
      </c>
      <c r="F39" s="63"/>
    </row>
    <row r="40" spans="1:8" ht="15" customHeight="1" thickBot="1" x14ac:dyDescent="0.3">
      <c r="A40" s="224" t="s">
        <v>111</v>
      </c>
      <c r="B40" s="232" t="s">
        <v>112</v>
      </c>
      <c r="C40" s="226"/>
      <c r="D40" s="254">
        <f>D31+D39</f>
        <v>1934294.29</v>
      </c>
      <c r="E40" s="255">
        <f>E31 + E39</f>
        <v>1148445.6500000001</v>
      </c>
      <c r="F40" s="63"/>
    </row>
    <row r="41" spans="1:8" ht="12" customHeight="1" x14ac:dyDescent="0.25">
      <c r="A41" s="234" t="s">
        <v>113</v>
      </c>
      <c r="B41" s="235"/>
      <c r="C41" s="236"/>
      <c r="D41" s="237"/>
      <c r="E41" s="238"/>
      <c r="F41" s="63"/>
    </row>
    <row r="42" spans="1:8" ht="12.75" customHeight="1" x14ac:dyDescent="0.25">
      <c r="A42" s="218" t="s">
        <v>114</v>
      </c>
      <c r="B42" s="219" t="s">
        <v>115</v>
      </c>
      <c r="C42" s="220"/>
      <c r="D42" s="246">
        <f>'F4'!D18</f>
        <v>0</v>
      </c>
      <c r="E42" s="247">
        <f>'F4'!D36</f>
        <v>0</v>
      </c>
      <c r="F42" s="63"/>
    </row>
    <row r="43" spans="1:8" ht="18" customHeight="1" x14ac:dyDescent="0.25">
      <c r="A43" s="218" t="s">
        <v>116</v>
      </c>
      <c r="B43" s="219" t="s">
        <v>117</v>
      </c>
      <c r="C43" s="220"/>
      <c r="D43" s="246">
        <f>'F4'!E18+'F4'!F18</f>
        <v>209496465.45999998</v>
      </c>
      <c r="E43" s="247">
        <f>'F4'!E36+'F4'!F36+'F4'!H7+'F4'!H8+'F4'!H9+'F4'!H10</f>
        <v>196516256.85999998</v>
      </c>
      <c r="F43" s="63"/>
    </row>
    <row r="44" spans="1:8" ht="8.25" customHeight="1" thickBot="1" x14ac:dyDescent="0.3">
      <c r="A44" s="221" t="s">
        <v>118</v>
      </c>
      <c r="B44" s="222" t="s">
        <v>119</v>
      </c>
      <c r="C44" s="223"/>
      <c r="D44" s="252">
        <f>'F4'!G18</f>
        <v>0</v>
      </c>
      <c r="E44" s="253">
        <f>'F4'!G36</f>
        <v>0</v>
      </c>
      <c r="F44" s="63"/>
    </row>
    <row r="45" spans="1:8" ht="15" customHeight="1" thickBot="1" x14ac:dyDescent="0.3">
      <c r="A45" s="224" t="s">
        <v>120</v>
      </c>
      <c r="B45" s="232" t="s">
        <v>121</v>
      </c>
      <c r="C45" s="226"/>
      <c r="D45" s="254">
        <f>SUM(D42:D44)</f>
        <v>209496465.45999998</v>
      </c>
      <c r="E45" s="255">
        <f>SUM(E42:E44)</f>
        <v>196516256.85999998</v>
      </c>
      <c r="F45" s="63"/>
      <c r="H45" s="203"/>
    </row>
    <row r="46" spans="1:8" ht="15" customHeight="1" thickBot="1" x14ac:dyDescent="0.3">
      <c r="A46" s="224" t="s">
        <v>122</v>
      </c>
      <c r="B46" s="232" t="s">
        <v>123</v>
      </c>
      <c r="C46" s="233"/>
      <c r="D46" s="254">
        <f>D45+D40</f>
        <v>211430759.74999997</v>
      </c>
      <c r="E46" s="255">
        <f>E45+E40</f>
        <v>197664702.50999999</v>
      </c>
      <c r="F46" s="63"/>
      <c r="H46" s="203"/>
    </row>
    <row r="47" spans="1:8" s="211" customFormat="1" ht="15" customHeight="1" x14ac:dyDescent="0.25">
      <c r="A47" s="248"/>
      <c r="B47" s="249"/>
      <c r="C47" s="249"/>
      <c r="D47" s="250"/>
      <c r="E47" s="250"/>
      <c r="F47" s="63"/>
      <c r="H47" s="251"/>
    </row>
    <row r="48" spans="1:8" s="66" customFormat="1" ht="20.25" customHeight="1" x14ac:dyDescent="0.2">
      <c r="A48" s="2"/>
      <c r="B48" s="214" t="s">
        <v>1014</v>
      </c>
      <c r="C48" s="93"/>
    </row>
    <row r="49" spans="1:3" s="66" customFormat="1" ht="27" customHeight="1" x14ac:dyDescent="0.2">
      <c r="A49" s="2"/>
      <c r="B49" s="215" t="s">
        <v>1015</v>
      </c>
      <c r="C49" s="93"/>
    </row>
    <row r="50" spans="1:3" s="66" customFormat="1" ht="13.5" customHeight="1" x14ac:dyDescent="0.2">
      <c r="A50" s="2"/>
      <c r="B50" s="216"/>
      <c r="C50" s="93"/>
    </row>
    <row r="51" spans="1:3" x14ac:dyDescent="0.25">
      <c r="B51" s="217" t="s">
        <v>1016</v>
      </c>
      <c r="C51" s="47"/>
    </row>
    <row r="52" spans="1:3" x14ac:dyDescent="0.25">
      <c r="C52" s="47"/>
    </row>
    <row r="53" spans="1:3" x14ac:dyDescent="0.25">
      <c r="C53" s="47"/>
    </row>
    <row r="54" spans="1:3" x14ac:dyDescent="0.25">
      <c r="C54" s="47"/>
    </row>
    <row r="55" spans="1:3" x14ac:dyDescent="0.25">
      <c r="C55" s="47"/>
    </row>
    <row r="56" spans="1:3" x14ac:dyDescent="0.25">
      <c r="C56" s="47"/>
    </row>
    <row r="57" spans="1:3" x14ac:dyDescent="0.25">
      <c r="C57" s="47"/>
    </row>
    <row r="58" spans="1:3" x14ac:dyDescent="0.25">
      <c r="C58" s="47"/>
    </row>
    <row r="59" spans="1:3" x14ac:dyDescent="0.25">
      <c r="C59" s="47"/>
    </row>
    <row r="60" spans="1:3" x14ac:dyDescent="0.25">
      <c r="C60" s="47"/>
    </row>
    <row r="61" spans="1:3" x14ac:dyDescent="0.25">
      <c r="C61" s="47"/>
    </row>
    <row r="62" spans="1:3" x14ac:dyDescent="0.25">
      <c r="C62" s="47"/>
    </row>
    <row r="63" spans="1:3" x14ac:dyDescent="0.25">
      <c r="C63" s="47"/>
    </row>
    <row r="64" spans="1:3" x14ac:dyDescent="0.25">
      <c r="C64" s="47"/>
    </row>
    <row r="65" spans="3:3" x14ac:dyDescent="0.25">
      <c r="C65" s="47"/>
    </row>
    <row r="66" spans="3:3" x14ac:dyDescent="0.25">
      <c r="C66" s="47"/>
    </row>
    <row r="67" spans="3:3" x14ac:dyDescent="0.25">
      <c r="C67" s="47"/>
    </row>
    <row r="68" spans="3:3" x14ac:dyDescent="0.25">
      <c r="C68" s="47"/>
    </row>
    <row r="69" spans="3:3" x14ac:dyDescent="0.25">
      <c r="C69" s="47"/>
    </row>
    <row r="70" spans="3:3" x14ac:dyDescent="0.25">
      <c r="C70" s="47"/>
    </row>
    <row r="71" spans="3:3" x14ac:dyDescent="0.25">
      <c r="C71" s="47"/>
    </row>
    <row r="72" spans="3:3" x14ac:dyDescent="0.25">
      <c r="C72" s="47"/>
    </row>
    <row r="73" spans="3:3" x14ac:dyDescent="0.25">
      <c r="C73" s="47"/>
    </row>
    <row r="74" spans="3:3" x14ac:dyDescent="0.25">
      <c r="C74" s="47"/>
    </row>
    <row r="75" spans="3:3" x14ac:dyDescent="0.25">
      <c r="C75" s="47"/>
    </row>
    <row r="76" spans="3:3" x14ac:dyDescent="0.25">
      <c r="C76" s="47"/>
    </row>
    <row r="77" spans="3:3" x14ac:dyDescent="0.25">
      <c r="C77" s="47"/>
    </row>
    <row r="78" spans="3:3" x14ac:dyDescent="0.25">
      <c r="C78" s="47"/>
    </row>
    <row r="79" spans="3:3" x14ac:dyDescent="0.25">
      <c r="C79" s="47"/>
    </row>
    <row r="80" spans="3:3" x14ac:dyDescent="0.25">
      <c r="C80" s="47"/>
    </row>
    <row r="81" spans="3:3" x14ac:dyDescent="0.25">
      <c r="C81" s="47"/>
    </row>
    <row r="82" spans="3:3" x14ac:dyDescent="0.25">
      <c r="C82" s="47"/>
    </row>
    <row r="83" spans="3:3" x14ac:dyDescent="0.25">
      <c r="C83" s="47"/>
    </row>
    <row r="84" spans="3:3" x14ac:dyDescent="0.25">
      <c r="C84" s="47"/>
    </row>
    <row r="85" spans="3:3" x14ac:dyDescent="0.25">
      <c r="C85" s="47"/>
    </row>
    <row r="86" spans="3:3" x14ac:dyDescent="0.25">
      <c r="C86" s="47"/>
    </row>
    <row r="87" spans="3:3" x14ac:dyDescent="0.25">
      <c r="C87" s="47"/>
    </row>
    <row r="88" spans="3:3" x14ac:dyDescent="0.25">
      <c r="C88" s="47"/>
    </row>
    <row r="89" spans="3:3" x14ac:dyDescent="0.25">
      <c r="C89" s="47"/>
    </row>
    <row r="90" spans="3:3" x14ac:dyDescent="0.25">
      <c r="C90" s="47"/>
    </row>
    <row r="91" spans="3:3" x14ac:dyDescent="0.25">
      <c r="C91" s="47"/>
    </row>
    <row r="92" spans="3:3" x14ac:dyDescent="0.25">
      <c r="C92" s="47"/>
    </row>
    <row r="93" spans="3:3" x14ac:dyDescent="0.25">
      <c r="C93" s="47"/>
    </row>
    <row r="94" spans="3:3" x14ac:dyDescent="0.25">
      <c r="C94" s="47"/>
    </row>
    <row r="95" spans="3:3" x14ac:dyDescent="0.25">
      <c r="C95" s="47"/>
    </row>
    <row r="96" spans="3:3" x14ac:dyDescent="0.25">
      <c r="C96" s="47"/>
    </row>
    <row r="97" spans="3:3" x14ac:dyDescent="0.25">
      <c r="C97" s="47"/>
    </row>
    <row r="98" spans="3:3" x14ac:dyDescent="0.25">
      <c r="C98" s="47"/>
    </row>
    <row r="99" spans="3:3" x14ac:dyDescent="0.25">
      <c r="C99" s="47"/>
    </row>
    <row r="100" spans="3:3" x14ac:dyDescent="0.25">
      <c r="C100" s="47"/>
    </row>
    <row r="101" spans="3:3" x14ac:dyDescent="0.25">
      <c r="C101" s="47"/>
    </row>
    <row r="102" spans="3:3" x14ac:dyDescent="0.25">
      <c r="C102" s="47"/>
    </row>
    <row r="103" spans="3:3" x14ac:dyDescent="0.25">
      <c r="C103" s="47"/>
    </row>
    <row r="104" spans="3:3" x14ac:dyDescent="0.25">
      <c r="C104" s="47"/>
    </row>
    <row r="105" spans="3:3" x14ac:dyDescent="0.25">
      <c r="C105" s="47"/>
    </row>
    <row r="106" spans="3:3" x14ac:dyDescent="0.25">
      <c r="C106" s="47"/>
    </row>
    <row r="107" spans="3:3" x14ac:dyDescent="0.25">
      <c r="C107" s="47"/>
    </row>
    <row r="108" spans="3:3" x14ac:dyDescent="0.25">
      <c r="C108" s="47"/>
    </row>
    <row r="109" spans="3:3" x14ac:dyDescent="0.25">
      <c r="C109" s="47"/>
    </row>
    <row r="110" spans="3:3" x14ac:dyDescent="0.25">
      <c r="C110" s="47"/>
    </row>
    <row r="111" spans="3:3" x14ac:dyDescent="0.25">
      <c r="C111" s="47"/>
    </row>
    <row r="112" spans="3:3" x14ac:dyDescent="0.25">
      <c r="C112" s="47"/>
    </row>
    <row r="113" spans="3:3" x14ac:dyDescent="0.25">
      <c r="C113" s="47"/>
    </row>
    <row r="114" spans="3:3" x14ac:dyDescent="0.25">
      <c r="C114" s="47"/>
    </row>
    <row r="115" spans="3:3" x14ac:dyDescent="0.25">
      <c r="C115" s="47"/>
    </row>
    <row r="116" spans="3:3" x14ac:dyDescent="0.25">
      <c r="C116" s="47"/>
    </row>
    <row r="117" spans="3:3" x14ac:dyDescent="0.25">
      <c r="C117" s="47"/>
    </row>
    <row r="118" spans="3:3" x14ac:dyDescent="0.25">
      <c r="C118" s="47"/>
    </row>
    <row r="119" spans="3:3" x14ac:dyDescent="0.25">
      <c r="C119" s="47"/>
    </row>
    <row r="120" spans="3:3" x14ac:dyDescent="0.25">
      <c r="C120" s="47"/>
    </row>
    <row r="121" spans="3:3" x14ac:dyDescent="0.25">
      <c r="C121" s="47"/>
    </row>
    <row r="122" spans="3:3" x14ac:dyDescent="0.25">
      <c r="C122" s="47"/>
    </row>
    <row r="123" spans="3:3" x14ac:dyDescent="0.25">
      <c r="C123" s="47"/>
    </row>
    <row r="124" spans="3:3" x14ac:dyDescent="0.25">
      <c r="C124" s="47"/>
    </row>
    <row r="125" spans="3:3" x14ac:dyDescent="0.25">
      <c r="C125" s="47"/>
    </row>
    <row r="126" spans="3:3" x14ac:dyDescent="0.25">
      <c r="C126" s="47"/>
    </row>
    <row r="127" spans="3:3" x14ac:dyDescent="0.25">
      <c r="C127" s="47"/>
    </row>
    <row r="128" spans="3:3" x14ac:dyDescent="0.25">
      <c r="C128" s="47"/>
    </row>
    <row r="129" spans="3:3" x14ac:dyDescent="0.25">
      <c r="C129" s="47"/>
    </row>
    <row r="130" spans="3:3" x14ac:dyDescent="0.25">
      <c r="C130" s="47"/>
    </row>
    <row r="131" spans="3:3" x14ac:dyDescent="0.25">
      <c r="C131" s="47"/>
    </row>
    <row r="132" spans="3:3" x14ac:dyDescent="0.25">
      <c r="C132" s="47"/>
    </row>
    <row r="133" spans="3:3" x14ac:dyDescent="0.25">
      <c r="C133" s="47"/>
    </row>
    <row r="134" spans="3:3" x14ac:dyDescent="0.25">
      <c r="C134" s="47"/>
    </row>
    <row r="135" spans="3:3" x14ac:dyDescent="0.25">
      <c r="C135" s="47"/>
    </row>
    <row r="136" spans="3:3" x14ac:dyDescent="0.25">
      <c r="C136" s="47"/>
    </row>
    <row r="137" spans="3:3" x14ac:dyDescent="0.25">
      <c r="C137" s="47"/>
    </row>
    <row r="138" spans="3:3" x14ac:dyDescent="0.25">
      <c r="C138" s="47"/>
    </row>
    <row r="139" spans="3:3" x14ac:dyDescent="0.25">
      <c r="C139" s="47"/>
    </row>
    <row r="140" spans="3:3" x14ac:dyDescent="0.25">
      <c r="C140" s="47"/>
    </row>
    <row r="141" spans="3:3" x14ac:dyDescent="0.25">
      <c r="C141" s="47"/>
    </row>
    <row r="142" spans="3:3" x14ac:dyDescent="0.25">
      <c r="C142" s="47"/>
    </row>
    <row r="143" spans="3:3" x14ac:dyDescent="0.25">
      <c r="C143" s="47"/>
    </row>
    <row r="144" spans="3:3" x14ac:dyDescent="0.25">
      <c r="C144" s="47"/>
    </row>
    <row r="145" spans="3:3" x14ac:dyDescent="0.25">
      <c r="C145" s="47"/>
    </row>
    <row r="146" spans="3:3" x14ac:dyDescent="0.25">
      <c r="C146" s="47"/>
    </row>
    <row r="147" spans="3:3" x14ac:dyDescent="0.25">
      <c r="C147" s="47"/>
    </row>
    <row r="148" spans="3:3" x14ac:dyDescent="0.25">
      <c r="C148" s="47"/>
    </row>
    <row r="149" spans="3:3" x14ac:dyDescent="0.25">
      <c r="C149" s="47"/>
    </row>
    <row r="150" spans="3:3" x14ac:dyDescent="0.25">
      <c r="C150" s="47"/>
    </row>
    <row r="151" spans="3:3" x14ac:dyDescent="0.25">
      <c r="C151" s="47"/>
    </row>
    <row r="152" spans="3:3" x14ac:dyDescent="0.25">
      <c r="C152" s="47"/>
    </row>
    <row r="153" spans="3:3" x14ac:dyDescent="0.25">
      <c r="C153" s="47"/>
    </row>
    <row r="154" spans="3:3" x14ac:dyDescent="0.25">
      <c r="C154" s="47"/>
    </row>
    <row r="155" spans="3:3" x14ac:dyDescent="0.25">
      <c r="C155" s="47"/>
    </row>
    <row r="156" spans="3:3" x14ac:dyDescent="0.25">
      <c r="C156" s="47"/>
    </row>
    <row r="157" spans="3:3" x14ac:dyDescent="0.25">
      <c r="C157" s="47"/>
    </row>
    <row r="158" spans="3:3" x14ac:dyDescent="0.25">
      <c r="C158" s="47"/>
    </row>
    <row r="159" spans="3:3" x14ac:dyDescent="0.25">
      <c r="C159" s="47"/>
    </row>
    <row r="160" spans="3:3" x14ac:dyDescent="0.25">
      <c r="C160" s="47"/>
    </row>
    <row r="161" spans="3:3" x14ac:dyDescent="0.25">
      <c r="C161" s="47"/>
    </row>
    <row r="162" spans="3:3" x14ac:dyDescent="0.25">
      <c r="C162" s="47"/>
    </row>
    <row r="163" spans="3:3" x14ac:dyDescent="0.25">
      <c r="C163" s="47"/>
    </row>
    <row r="164" spans="3:3" x14ac:dyDescent="0.25">
      <c r="C164" s="47"/>
    </row>
    <row r="165" spans="3:3" x14ac:dyDescent="0.25">
      <c r="C165" s="47"/>
    </row>
    <row r="166" spans="3:3" x14ac:dyDescent="0.25">
      <c r="C166" s="47"/>
    </row>
    <row r="167" spans="3:3" x14ac:dyDescent="0.25">
      <c r="C167" s="47"/>
    </row>
    <row r="168" spans="3:3" x14ac:dyDescent="0.25">
      <c r="C168" s="47"/>
    </row>
    <row r="169" spans="3:3" x14ac:dyDescent="0.25">
      <c r="C169" s="47"/>
    </row>
    <row r="170" spans="3:3" x14ac:dyDescent="0.25">
      <c r="C170" s="47"/>
    </row>
    <row r="171" spans="3:3" x14ac:dyDescent="0.25">
      <c r="C171" s="47"/>
    </row>
    <row r="172" spans="3:3" x14ac:dyDescent="0.25">
      <c r="C172" s="47"/>
    </row>
    <row r="173" spans="3:3" x14ac:dyDescent="0.25">
      <c r="C173" s="47"/>
    </row>
    <row r="174" spans="3:3" x14ac:dyDescent="0.25">
      <c r="C174" s="47"/>
    </row>
    <row r="175" spans="3:3" x14ac:dyDescent="0.25">
      <c r="C175" s="47"/>
    </row>
    <row r="176" spans="3:3" x14ac:dyDescent="0.25">
      <c r="C176" s="47"/>
    </row>
    <row r="177" spans="3:3" x14ac:dyDescent="0.25">
      <c r="C177" s="47"/>
    </row>
    <row r="178" spans="3:3" x14ac:dyDescent="0.25">
      <c r="C178" s="47"/>
    </row>
    <row r="179" spans="3:3" x14ac:dyDescent="0.25">
      <c r="C179" s="47"/>
    </row>
    <row r="180" spans="3:3" x14ac:dyDescent="0.25">
      <c r="C180" s="47"/>
    </row>
    <row r="181" spans="3:3" x14ac:dyDescent="0.25">
      <c r="C181" s="47"/>
    </row>
    <row r="182" spans="3:3" x14ac:dyDescent="0.25">
      <c r="C182" s="47"/>
    </row>
    <row r="183" spans="3:3" x14ac:dyDescent="0.25">
      <c r="C183" s="47"/>
    </row>
    <row r="184" spans="3:3" x14ac:dyDescent="0.25">
      <c r="C184" s="47"/>
    </row>
    <row r="185" spans="3:3" x14ac:dyDescent="0.25">
      <c r="C185" s="47"/>
    </row>
    <row r="186" spans="3:3" x14ac:dyDescent="0.25">
      <c r="C186" s="47"/>
    </row>
    <row r="187" spans="3:3" x14ac:dyDescent="0.25">
      <c r="C187" s="47"/>
    </row>
    <row r="188" spans="3:3" x14ac:dyDescent="0.25">
      <c r="C188" s="47"/>
    </row>
    <row r="189" spans="3:3" x14ac:dyDescent="0.25">
      <c r="C189" s="47"/>
    </row>
    <row r="190" spans="3:3" x14ac:dyDescent="0.25">
      <c r="C190" s="47"/>
    </row>
    <row r="191" spans="3:3" x14ac:dyDescent="0.25">
      <c r="C191" s="47"/>
    </row>
    <row r="192" spans="3:3" x14ac:dyDescent="0.25">
      <c r="C192" s="47"/>
    </row>
    <row r="193" spans="3:3" x14ac:dyDescent="0.25">
      <c r="C193" s="47"/>
    </row>
    <row r="194" spans="3:3" x14ac:dyDescent="0.25">
      <c r="C194" s="47"/>
    </row>
    <row r="195" spans="3:3" x14ac:dyDescent="0.25">
      <c r="C195" s="47"/>
    </row>
    <row r="196" spans="3:3" x14ac:dyDescent="0.25">
      <c r="C196" s="47"/>
    </row>
    <row r="197" spans="3:3" x14ac:dyDescent="0.25">
      <c r="C197" s="47"/>
    </row>
    <row r="198" spans="3:3" x14ac:dyDescent="0.25">
      <c r="C198" s="47"/>
    </row>
    <row r="199" spans="3:3" x14ac:dyDescent="0.25">
      <c r="C199" s="47"/>
    </row>
    <row r="200" spans="3:3" x14ac:dyDescent="0.25">
      <c r="C200" s="47"/>
    </row>
    <row r="201" spans="3:3" x14ac:dyDescent="0.25">
      <c r="C201" s="47"/>
    </row>
    <row r="202" spans="3:3" x14ac:dyDescent="0.25">
      <c r="C202" s="47"/>
    </row>
    <row r="203" spans="3:3" x14ac:dyDescent="0.25">
      <c r="C203" s="47"/>
    </row>
    <row r="204" spans="3:3" x14ac:dyDescent="0.25">
      <c r="C204" s="47"/>
    </row>
    <row r="205" spans="3:3" x14ac:dyDescent="0.25">
      <c r="C205" s="47"/>
    </row>
    <row r="206" spans="3:3" x14ac:dyDescent="0.25">
      <c r="C206" s="47"/>
    </row>
    <row r="207" spans="3:3" x14ac:dyDescent="0.25">
      <c r="C207" s="47"/>
    </row>
    <row r="208" spans="3:3" x14ac:dyDescent="0.25">
      <c r="C208" s="47"/>
    </row>
    <row r="209" spans="3:3" x14ac:dyDescent="0.25">
      <c r="C209" s="47"/>
    </row>
    <row r="210" spans="3:3" x14ac:dyDescent="0.25">
      <c r="C210" s="47"/>
    </row>
    <row r="211" spans="3:3" x14ac:dyDescent="0.25">
      <c r="C211" s="47"/>
    </row>
    <row r="212" spans="3:3" x14ac:dyDescent="0.25">
      <c r="C212" s="47"/>
    </row>
    <row r="213" spans="3:3" x14ac:dyDescent="0.25">
      <c r="C213" s="47"/>
    </row>
    <row r="214" spans="3:3" x14ac:dyDescent="0.25">
      <c r="C214" s="47"/>
    </row>
    <row r="215" spans="3:3" x14ac:dyDescent="0.25">
      <c r="C215" s="47"/>
    </row>
    <row r="216" spans="3:3" x14ac:dyDescent="0.25">
      <c r="C216" s="47"/>
    </row>
    <row r="217" spans="3:3" x14ac:dyDescent="0.25">
      <c r="C217" s="47"/>
    </row>
    <row r="218" spans="3:3" x14ac:dyDescent="0.25">
      <c r="C218" s="47"/>
    </row>
    <row r="219" spans="3:3" x14ac:dyDescent="0.25">
      <c r="C219" s="47"/>
    </row>
    <row r="220" spans="3:3" x14ac:dyDescent="0.25">
      <c r="C220" s="47"/>
    </row>
    <row r="221" spans="3:3" x14ac:dyDescent="0.25">
      <c r="C221" s="47"/>
    </row>
    <row r="222" spans="3:3" x14ac:dyDescent="0.25">
      <c r="C222" s="47"/>
    </row>
    <row r="223" spans="3:3" x14ac:dyDescent="0.25">
      <c r="C223" s="47"/>
    </row>
    <row r="224" spans="3:3" x14ac:dyDescent="0.25">
      <c r="C224" s="47"/>
    </row>
    <row r="225" spans="3:3" x14ac:dyDescent="0.25">
      <c r="C225" s="47"/>
    </row>
    <row r="226" spans="3:3" x14ac:dyDescent="0.25">
      <c r="C226" s="47"/>
    </row>
    <row r="227" spans="3:3" x14ac:dyDescent="0.25">
      <c r="C227" s="47"/>
    </row>
    <row r="228" spans="3:3" x14ac:dyDescent="0.25">
      <c r="C228" s="47"/>
    </row>
    <row r="229" spans="3:3" x14ac:dyDescent="0.25">
      <c r="C229" s="47"/>
    </row>
    <row r="230" spans="3:3" x14ac:dyDescent="0.25">
      <c r="C230" s="47"/>
    </row>
    <row r="231" spans="3:3" x14ac:dyDescent="0.25">
      <c r="C231" s="47"/>
    </row>
    <row r="232" spans="3:3" x14ac:dyDescent="0.25">
      <c r="C232" s="47"/>
    </row>
    <row r="233" spans="3:3" x14ac:dyDescent="0.25">
      <c r="C233" s="47"/>
    </row>
    <row r="234" spans="3:3" x14ac:dyDescent="0.25">
      <c r="C234" s="47"/>
    </row>
    <row r="235" spans="3:3" x14ac:dyDescent="0.25">
      <c r="C235" s="47"/>
    </row>
    <row r="236" spans="3:3" x14ac:dyDescent="0.25">
      <c r="C236" s="47"/>
    </row>
    <row r="237" spans="3:3" x14ac:dyDescent="0.25">
      <c r="C237" s="47"/>
    </row>
    <row r="238" spans="3:3" x14ac:dyDescent="0.25">
      <c r="C238" s="47"/>
    </row>
    <row r="239" spans="3:3" x14ac:dyDescent="0.25">
      <c r="C239" s="47"/>
    </row>
    <row r="240" spans="3:3" x14ac:dyDescent="0.25">
      <c r="C240" s="47"/>
    </row>
    <row r="241" spans="3:3" x14ac:dyDescent="0.25">
      <c r="C241" s="47"/>
    </row>
    <row r="242" spans="3:3" x14ac:dyDescent="0.25">
      <c r="C242" s="47"/>
    </row>
    <row r="243" spans="3:3" x14ac:dyDescent="0.25">
      <c r="C243" s="47"/>
    </row>
    <row r="244" spans="3:3" x14ac:dyDescent="0.25">
      <c r="C244" s="47"/>
    </row>
    <row r="245" spans="3:3" x14ac:dyDescent="0.25">
      <c r="C245" s="47"/>
    </row>
    <row r="246" spans="3:3" x14ac:dyDescent="0.25">
      <c r="C246" s="47"/>
    </row>
    <row r="247" spans="3:3" x14ac:dyDescent="0.25">
      <c r="C247" s="47"/>
    </row>
    <row r="248" spans="3:3" x14ac:dyDescent="0.25">
      <c r="C248" s="47"/>
    </row>
    <row r="249" spans="3:3" x14ac:dyDescent="0.25">
      <c r="C249" s="47"/>
    </row>
    <row r="250" spans="3:3" x14ac:dyDescent="0.25">
      <c r="C250" s="47"/>
    </row>
    <row r="251" spans="3:3" x14ac:dyDescent="0.25">
      <c r="C251" s="47"/>
    </row>
    <row r="252" spans="3:3" x14ac:dyDescent="0.25">
      <c r="C252" s="47"/>
    </row>
    <row r="253" spans="3:3" x14ac:dyDescent="0.25">
      <c r="C253" s="47"/>
    </row>
    <row r="254" spans="3:3" x14ac:dyDescent="0.25">
      <c r="C254" s="47"/>
    </row>
    <row r="255" spans="3:3" x14ac:dyDescent="0.25">
      <c r="C255" s="47"/>
    </row>
    <row r="256" spans="3:3" x14ac:dyDescent="0.25">
      <c r="C256" s="47"/>
    </row>
    <row r="257" spans="3:3" x14ac:dyDescent="0.25">
      <c r="C257" s="47"/>
    </row>
    <row r="258" spans="3:3" x14ac:dyDescent="0.25">
      <c r="C258" s="47"/>
    </row>
    <row r="259" spans="3:3" x14ac:dyDescent="0.25">
      <c r="C259" s="47"/>
    </row>
    <row r="260" spans="3:3" x14ac:dyDescent="0.25">
      <c r="C260" s="47"/>
    </row>
    <row r="261" spans="3:3" x14ac:dyDescent="0.25">
      <c r="C261" s="47"/>
    </row>
    <row r="262" spans="3:3" x14ac:dyDescent="0.25">
      <c r="C262" s="47"/>
    </row>
    <row r="263" spans="3:3" x14ac:dyDescent="0.25">
      <c r="C263" s="47"/>
    </row>
    <row r="264" spans="3:3" x14ac:dyDescent="0.25">
      <c r="C264" s="47"/>
    </row>
    <row r="265" spans="3:3" x14ac:dyDescent="0.25">
      <c r="C265" s="47"/>
    </row>
    <row r="266" spans="3:3" x14ac:dyDescent="0.25">
      <c r="C266" s="47"/>
    </row>
    <row r="267" spans="3:3" x14ac:dyDescent="0.25">
      <c r="C267" s="47"/>
    </row>
    <row r="268" spans="3:3" x14ac:dyDescent="0.25">
      <c r="C268" s="47"/>
    </row>
    <row r="269" spans="3:3" x14ac:dyDescent="0.25">
      <c r="C269" s="47"/>
    </row>
    <row r="270" spans="3:3" x14ac:dyDescent="0.25">
      <c r="C270" s="47"/>
    </row>
    <row r="271" spans="3:3" x14ac:dyDescent="0.25">
      <c r="C271" s="47"/>
    </row>
    <row r="272" spans="3:3" x14ac:dyDescent="0.25">
      <c r="C272" s="47"/>
    </row>
    <row r="273" spans="3:3" x14ac:dyDescent="0.25">
      <c r="C273" s="47"/>
    </row>
    <row r="274" spans="3:3" x14ac:dyDescent="0.25">
      <c r="C274" s="47"/>
    </row>
    <row r="275" spans="3:3" x14ac:dyDescent="0.25">
      <c r="C275" s="47"/>
    </row>
    <row r="276" spans="3:3" x14ac:dyDescent="0.25">
      <c r="C276" s="47"/>
    </row>
    <row r="277" spans="3:3" x14ac:dyDescent="0.25">
      <c r="C277" s="47"/>
    </row>
    <row r="278" spans="3:3" x14ac:dyDescent="0.25">
      <c r="C278" s="47"/>
    </row>
    <row r="279" spans="3:3" x14ac:dyDescent="0.25">
      <c r="C279" s="47"/>
    </row>
    <row r="280" spans="3:3" x14ac:dyDescent="0.25">
      <c r="C280" s="47"/>
    </row>
    <row r="281" spans="3:3" x14ac:dyDescent="0.25">
      <c r="C281" s="47"/>
    </row>
    <row r="282" spans="3:3" x14ac:dyDescent="0.25">
      <c r="C282" s="47"/>
    </row>
    <row r="283" spans="3:3" x14ac:dyDescent="0.25">
      <c r="C283" s="47"/>
    </row>
    <row r="284" spans="3:3" x14ac:dyDescent="0.25">
      <c r="C284" s="47"/>
    </row>
    <row r="285" spans="3:3" x14ac:dyDescent="0.25">
      <c r="C285" s="47"/>
    </row>
    <row r="286" spans="3:3" x14ac:dyDescent="0.25">
      <c r="C286" s="47"/>
    </row>
    <row r="287" spans="3:3" x14ac:dyDescent="0.25">
      <c r="C287" s="47"/>
    </row>
    <row r="288" spans="3:3" x14ac:dyDescent="0.25">
      <c r="C288" s="47"/>
    </row>
    <row r="289" spans="3:3" x14ac:dyDescent="0.25">
      <c r="C289" s="47"/>
    </row>
    <row r="290" spans="3:3" x14ac:dyDescent="0.25">
      <c r="C290" s="47"/>
    </row>
    <row r="291" spans="3:3" x14ac:dyDescent="0.25">
      <c r="C291" s="47"/>
    </row>
    <row r="292" spans="3:3" x14ac:dyDescent="0.25">
      <c r="C292" s="47"/>
    </row>
    <row r="293" spans="3:3" x14ac:dyDescent="0.25">
      <c r="C293" s="47"/>
    </row>
    <row r="294" spans="3:3" x14ac:dyDescent="0.25">
      <c r="C294" s="47"/>
    </row>
    <row r="295" spans="3:3" x14ac:dyDescent="0.25">
      <c r="C295" s="47"/>
    </row>
    <row r="296" spans="3:3" x14ac:dyDescent="0.25">
      <c r="C296" s="47"/>
    </row>
    <row r="297" spans="3:3" x14ac:dyDescent="0.25">
      <c r="C297" s="47"/>
    </row>
    <row r="298" spans="3:3" x14ac:dyDescent="0.25">
      <c r="C298" s="47"/>
    </row>
    <row r="299" spans="3:3" x14ac:dyDescent="0.25">
      <c r="C299" s="47"/>
    </row>
  </sheetData>
  <mergeCells count="2">
    <mergeCell ref="D2:E2"/>
    <mergeCell ref="A1:E1"/>
  </mergeCells>
  <pageMargins left="0.7" right="0.7" top="0.75" bottom="0.75" header="0.3" footer="0.3"/>
  <pageSetup scale="90" fitToWidth="0"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E95"/>
  <sheetViews>
    <sheetView tabSelected="1" topLeftCell="A7" zoomScale="110" zoomScaleNormal="110" workbookViewId="0">
      <selection activeCell="C25" sqref="C25"/>
    </sheetView>
  </sheetViews>
  <sheetFormatPr defaultColWidth="9.140625" defaultRowHeight="15" x14ac:dyDescent="0.25"/>
  <cols>
    <col min="1" max="1" width="5.5703125" style="1" customWidth="1"/>
    <col min="2" max="2" width="44.5703125" style="1" customWidth="1"/>
    <col min="3" max="3" width="15.7109375" style="1" customWidth="1"/>
    <col min="4" max="4" width="15.5703125" style="1" customWidth="1"/>
    <col min="5" max="5" width="33" style="1" customWidth="1"/>
    <col min="6" max="7" width="9.140625" style="1" customWidth="1"/>
    <col min="8" max="16384" width="9.140625" style="1"/>
  </cols>
  <sheetData>
    <row r="1" spans="1:5" x14ac:dyDescent="0.25">
      <c r="A1" s="204"/>
      <c r="B1" s="1527" t="s">
        <v>962</v>
      </c>
      <c r="C1" s="1218"/>
      <c r="D1" s="1218"/>
      <c r="E1" s="1218"/>
    </row>
    <row r="2" spans="1:5" x14ac:dyDescent="0.25">
      <c r="A2" s="204"/>
      <c r="B2" s="205"/>
      <c r="C2" s="205"/>
      <c r="D2" s="205"/>
      <c r="E2" s="205"/>
    </row>
    <row r="3" spans="1:5" x14ac:dyDescent="0.25">
      <c r="A3" s="204"/>
      <c r="B3" s="206" t="s">
        <v>340</v>
      </c>
      <c r="C3" s="205"/>
      <c r="D3" s="205"/>
      <c r="E3" s="205"/>
    </row>
    <row r="4" spans="1:5" x14ac:dyDescent="0.25">
      <c r="A4" s="204"/>
      <c r="B4" s="1528" t="s">
        <v>963</v>
      </c>
      <c r="C4" s="1218"/>
      <c r="D4" s="205"/>
      <c r="E4" s="205"/>
    </row>
    <row r="5" spans="1:5" ht="15" customHeight="1" thickBot="1" x14ac:dyDescent="0.3">
      <c r="A5" s="204"/>
      <c r="B5" s="207"/>
      <c r="C5" s="205"/>
      <c r="D5" s="205"/>
      <c r="E5" s="205"/>
    </row>
    <row r="6" spans="1:5" ht="45.75" customHeight="1" x14ac:dyDescent="0.3">
      <c r="A6" s="1024" t="s">
        <v>26</v>
      </c>
      <c r="B6" s="1025" t="s">
        <v>31</v>
      </c>
      <c r="C6" s="1026" t="s">
        <v>29</v>
      </c>
      <c r="D6" s="1027" t="s">
        <v>30</v>
      </c>
      <c r="E6" s="208"/>
    </row>
    <row r="7" spans="1:5" ht="18" customHeight="1" x14ac:dyDescent="0.3">
      <c r="A7" s="1028" t="s">
        <v>156</v>
      </c>
      <c r="B7" s="1029" t="s">
        <v>964</v>
      </c>
      <c r="C7" s="1030">
        <f>SUM(C8:C13)</f>
        <v>646200.80999999994</v>
      </c>
      <c r="D7" s="1031">
        <f>SUM(D8:D13)</f>
        <v>1631603.3800000001</v>
      </c>
      <c r="E7" s="208"/>
    </row>
    <row r="8" spans="1:5" ht="21.75" customHeight="1" x14ac:dyDescent="0.3">
      <c r="A8" s="1028" t="s">
        <v>182</v>
      </c>
      <c r="B8" s="1032" t="s">
        <v>343</v>
      </c>
      <c r="C8" s="1033">
        <f>'S2'!C9</f>
        <v>0</v>
      </c>
      <c r="D8" s="1034">
        <f>'S2'!D9</f>
        <v>0</v>
      </c>
      <c r="E8" s="208"/>
    </row>
    <row r="9" spans="1:5" ht="30.75" customHeight="1" x14ac:dyDescent="0.3">
      <c r="A9" s="1028" t="s">
        <v>234</v>
      </c>
      <c r="B9" s="1032" t="s">
        <v>965</v>
      </c>
      <c r="C9" s="766">
        <f>'S2'!C15</f>
        <v>623330.87</v>
      </c>
      <c r="D9" s="767">
        <f>'S2'!D15</f>
        <v>1590094.77</v>
      </c>
      <c r="E9" s="208"/>
    </row>
    <row r="10" spans="1:5" ht="27" customHeight="1" x14ac:dyDescent="0.3">
      <c r="A10" s="1028" t="s">
        <v>256</v>
      </c>
      <c r="B10" s="1032" t="s">
        <v>966</v>
      </c>
      <c r="C10" s="1029">
        <v>0</v>
      </c>
      <c r="D10" s="1029">
        <v>0</v>
      </c>
      <c r="E10" s="208"/>
    </row>
    <row r="11" spans="1:5" ht="27" customHeight="1" x14ac:dyDescent="0.3">
      <c r="A11" s="1035" t="s">
        <v>275</v>
      </c>
      <c r="B11" s="1032" t="s">
        <v>967</v>
      </c>
      <c r="C11" s="766">
        <f>'S2'!C16</f>
        <v>22869.94</v>
      </c>
      <c r="D11" s="767">
        <f>'S2'!D16</f>
        <v>41508.61</v>
      </c>
      <c r="E11" s="208"/>
    </row>
    <row r="12" spans="1:5" ht="22.5" x14ac:dyDescent="0.3">
      <c r="A12" s="1028" t="s">
        <v>347</v>
      </c>
      <c r="B12" s="1032" t="s">
        <v>968</v>
      </c>
      <c r="C12" s="766">
        <f>'S2'!C18</f>
        <v>0</v>
      </c>
      <c r="D12" s="767">
        <f>'S2'!D18</f>
        <v>0</v>
      </c>
      <c r="E12" s="208"/>
    </row>
    <row r="13" spans="1:5" ht="15.75" x14ac:dyDescent="0.3">
      <c r="A13" s="1028" t="s">
        <v>349</v>
      </c>
      <c r="B13" s="1032" t="s">
        <v>278</v>
      </c>
      <c r="C13" s="1029"/>
      <c r="D13" s="1029"/>
      <c r="E13" s="208"/>
    </row>
    <row r="14" spans="1:5" ht="15" customHeight="1" x14ac:dyDescent="0.3">
      <c r="A14" s="1028" t="s">
        <v>351</v>
      </c>
      <c r="B14" s="1029" t="s">
        <v>969</v>
      </c>
      <c r="C14" s="766">
        <f>SUM(C15:C18)</f>
        <v>0</v>
      </c>
      <c r="D14" s="767">
        <f>SUM(D15:D18)</f>
        <v>0</v>
      </c>
      <c r="E14" s="208"/>
    </row>
    <row r="15" spans="1:5" ht="27.75" customHeight="1" x14ac:dyDescent="0.3">
      <c r="A15" s="1028" t="s">
        <v>353</v>
      </c>
      <c r="B15" s="1032" t="s">
        <v>970</v>
      </c>
      <c r="C15" s="766">
        <f>'S2'!C30</f>
        <v>0</v>
      </c>
      <c r="D15" s="767">
        <f>'S2'!D30</f>
        <v>0</v>
      </c>
      <c r="E15" s="208"/>
    </row>
    <row r="16" spans="1:5" ht="31.5" customHeight="1" x14ac:dyDescent="0.3">
      <c r="A16" s="1028" t="s">
        <v>355</v>
      </c>
      <c r="B16" s="1032" t="s">
        <v>381</v>
      </c>
      <c r="C16" s="766">
        <f>'S2'!C31</f>
        <v>0</v>
      </c>
      <c r="D16" s="767">
        <f>'S2'!D31</f>
        <v>0</v>
      </c>
      <c r="E16" s="208"/>
    </row>
    <row r="17" spans="1:5" ht="33" customHeight="1" x14ac:dyDescent="0.3">
      <c r="A17" s="1028" t="s">
        <v>357</v>
      </c>
      <c r="B17" s="1032" t="s">
        <v>383</v>
      </c>
      <c r="C17" s="766">
        <f>'S2'!C32</f>
        <v>0</v>
      </c>
      <c r="D17" s="767">
        <f>'S2'!D32</f>
        <v>0</v>
      </c>
      <c r="E17" s="208"/>
    </row>
    <row r="18" spans="1:5" ht="25.5" customHeight="1" x14ac:dyDescent="0.3">
      <c r="A18" s="1028" t="s">
        <v>359</v>
      </c>
      <c r="B18" s="1032" t="s">
        <v>385</v>
      </c>
      <c r="C18" s="766">
        <f>'S2'!C33</f>
        <v>0</v>
      </c>
      <c r="D18" s="767">
        <f>'S2'!D33</f>
        <v>0</v>
      </c>
      <c r="E18" s="208"/>
    </row>
    <row r="19" spans="1:5" ht="15.75" x14ac:dyDescent="0.3">
      <c r="A19" s="1028" t="s">
        <v>361</v>
      </c>
      <c r="B19" s="1036" t="s">
        <v>971</v>
      </c>
      <c r="C19" s="766">
        <f>SUM(C20:C24)</f>
        <v>0</v>
      </c>
      <c r="D19" s="767">
        <f>SUM(D20:D24)</f>
        <v>0</v>
      </c>
      <c r="E19" s="208"/>
    </row>
    <row r="20" spans="1:5" ht="15.75" x14ac:dyDescent="0.3">
      <c r="A20" s="1028" t="s">
        <v>363</v>
      </c>
      <c r="B20" s="1032" t="s">
        <v>399</v>
      </c>
      <c r="C20" s="766">
        <f>'S2 (ა)'!E7</f>
        <v>0</v>
      </c>
      <c r="D20" s="767">
        <f>'S2 (ა)'!H7</f>
        <v>0</v>
      </c>
      <c r="E20" s="208"/>
    </row>
    <row r="21" spans="1:5" ht="15.75" x14ac:dyDescent="0.3">
      <c r="A21" s="1028" t="s">
        <v>365</v>
      </c>
      <c r="B21" s="1032" t="s">
        <v>972</v>
      </c>
      <c r="C21" s="766">
        <f>'S2 (ა)'!E8</f>
        <v>0</v>
      </c>
      <c r="D21" s="767">
        <f>'S2 (ა)'!H8</f>
        <v>0</v>
      </c>
      <c r="E21" s="208"/>
    </row>
    <row r="22" spans="1:5" ht="22.5" x14ac:dyDescent="0.3">
      <c r="A22" s="1028" t="s">
        <v>415</v>
      </c>
      <c r="B22" s="1032" t="s">
        <v>401</v>
      </c>
      <c r="C22" s="766">
        <f>'S2 (ა)'!E9</f>
        <v>0</v>
      </c>
      <c r="D22" s="767">
        <f>'S2 (ა)'!H9</f>
        <v>0</v>
      </c>
      <c r="E22" s="208"/>
    </row>
    <row r="23" spans="1:5" ht="22.5" x14ac:dyDescent="0.3">
      <c r="A23" s="1028" t="s">
        <v>417</v>
      </c>
      <c r="B23" s="1032" t="s">
        <v>402</v>
      </c>
      <c r="C23" s="766">
        <f>'S2 (ა)'!E10</f>
        <v>0</v>
      </c>
      <c r="D23" s="767">
        <f>'S2 (ა)'!H10</f>
        <v>0</v>
      </c>
      <c r="E23" s="208"/>
    </row>
    <row r="24" spans="1:5" ht="15.75" x14ac:dyDescent="0.3">
      <c r="A24" s="1028" t="s">
        <v>369</v>
      </c>
      <c r="B24" s="1032" t="s">
        <v>403</v>
      </c>
      <c r="C24" s="766">
        <f>'S2 (ა)'!E11</f>
        <v>0</v>
      </c>
      <c r="D24" s="767">
        <f>'S2 (ა)'!H11</f>
        <v>0</v>
      </c>
      <c r="E24" s="208"/>
    </row>
    <row r="25" spans="1:5" ht="15.75" x14ac:dyDescent="0.3">
      <c r="A25" s="1028" t="s">
        <v>371</v>
      </c>
      <c r="B25" s="1036" t="s">
        <v>973</v>
      </c>
      <c r="C25" s="766">
        <f>'S2 (ა)'!E12</f>
        <v>0</v>
      </c>
      <c r="D25" s="767">
        <f>'S2 (ა)'!H12</f>
        <v>0</v>
      </c>
      <c r="E25" s="208"/>
    </row>
    <row r="26" spans="1:5" ht="15.75" x14ac:dyDescent="0.3">
      <c r="A26" s="1028" t="s">
        <v>373</v>
      </c>
      <c r="B26" s="1036" t="s">
        <v>51</v>
      </c>
      <c r="C26" s="766">
        <f>C27+C28+C29</f>
        <v>0</v>
      </c>
      <c r="D26" s="767">
        <f>D27+D28+D29</f>
        <v>0</v>
      </c>
      <c r="E26" s="208"/>
    </row>
    <row r="27" spans="1:5" ht="15.75" x14ac:dyDescent="0.3">
      <c r="A27" s="1028" t="s">
        <v>375</v>
      </c>
      <c r="B27" s="1032" t="s">
        <v>974</v>
      </c>
      <c r="C27" s="766">
        <f>'S5'!E11</f>
        <v>0</v>
      </c>
      <c r="D27" s="767">
        <f>'S5'!H11</f>
        <v>0</v>
      </c>
      <c r="E27" s="208"/>
    </row>
    <row r="28" spans="1:5" ht="15.75" x14ac:dyDescent="0.3">
      <c r="A28" s="1028" t="s">
        <v>378</v>
      </c>
      <c r="B28" s="1032" t="s">
        <v>545</v>
      </c>
      <c r="C28" s="766">
        <f>'S5'!E12</f>
        <v>0</v>
      </c>
      <c r="D28" s="767">
        <f>'S5'!H12</f>
        <v>0</v>
      </c>
      <c r="E28" s="208"/>
    </row>
    <row r="29" spans="1:5" ht="15.75" x14ac:dyDescent="0.3">
      <c r="A29" s="1028" t="s">
        <v>380</v>
      </c>
      <c r="B29" s="1032" t="s">
        <v>520</v>
      </c>
      <c r="C29" s="766">
        <f>'S5'!E13</f>
        <v>0</v>
      </c>
      <c r="D29" s="767">
        <f>'S5'!H13</f>
        <v>0</v>
      </c>
      <c r="E29" s="208"/>
    </row>
    <row r="30" spans="1:5" ht="15.75" x14ac:dyDescent="0.3">
      <c r="A30" s="1028" t="s">
        <v>382</v>
      </c>
      <c r="B30" s="1036" t="s">
        <v>975</v>
      </c>
      <c r="C30" s="766">
        <f>SUM(C32:C36)</f>
        <v>6951249.6699999999</v>
      </c>
      <c r="D30" s="767">
        <f>SUM(D32:D36)</f>
        <v>627401.6</v>
      </c>
      <c r="E30" s="208"/>
    </row>
    <row r="31" spans="1:5" ht="18.75" customHeight="1" x14ac:dyDescent="0.3">
      <c r="A31" s="1028" t="s">
        <v>384</v>
      </c>
      <c r="B31" s="1032" t="s">
        <v>54</v>
      </c>
      <c r="C31" s="1033">
        <f>'S6'!F20</f>
        <v>203532945.74000001</v>
      </c>
      <c r="D31" s="1034">
        <f>'S6'!J20</f>
        <v>194844122.63</v>
      </c>
      <c r="E31" s="208"/>
    </row>
    <row r="32" spans="1:5" ht="13.5" customHeight="1" x14ac:dyDescent="0.3">
      <c r="A32" s="1028" t="s">
        <v>386</v>
      </c>
      <c r="B32" s="1032" t="s">
        <v>57</v>
      </c>
      <c r="C32" s="1033">
        <f>'S7'!F20</f>
        <v>0</v>
      </c>
      <c r="D32" s="1034">
        <f>'S7'!J20</f>
        <v>0</v>
      </c>
      <c r="E32" s="208"/>
    </row>
    <row r="33" spans="1:5" ht="15.75" x14ac:dyDescent="0.3">
      <c r="A33" s="1028" t="s">
        <v>388</v>
      </c>
      <c r="B33" s="1032" t="s">
        <v>60</v>
      </c>
      <c r="C33" s="1033">
        <f>'S8'!H18+'S8'!H26</f>
        <v>0</v>
      </c>
      <c r="D33" s="1034">
        <f>'S8'!L18+'S8'!L26</f>
        <v>0</v>
      </c>
      <c r="E33" s="208"/>
    </row>
    <row r="34" spans="1:5" ht="15.75" x14ac:dyDescent="0.3">
      <c r="A34" s="1028" t="s">
        <v>429</v>
      </c>
      <c r="B34" s="1032" t="s">
        <v>63</v>
      </c>
      <c r="C34" s="1033">
        <f>'S9'!F20</f>
        <v>0</v>
      </c>
      <c r="D34" s="1034">
        <f>'S9'!J20</f>
        <v>0</v>
      </c>
      <c r="E34" s="208"/>
    </row>
    <row r="35" spans="1:5" ht="18.75" customHeight="1" x14ac:dyDescent="0.3">
      <c r="A35" s="1028" t="s">
        <v>431</v>
      </c>
      <c r="B35" s="1032" t="s">
        <v>976</v>
      </c>
      <c r="C35" s="1033">
        <f>'S10'!F13</f>
        <v>0</v>
      </c>
      <c r="D35" s="1034">
        <f>'S10'!J13</f>
        <v>336543.29</v>
      </c>
      <c r="E35" s="208"/>
    </row>
    <row r="36" spans="1:5" ht="19.5" customHeight="1" x14ac:dyDescent="0.3">
      <c r="A36" s="1028" t="s">
        <v>433</v>
      </c>
      <c r="B36" s="1032" t="s">
        <v>977</v>
      </c>
      <c r="C36" s="1033">
        <f>'S11'!F17</f>
        <v>6951249.6699999999</v>
      </c>
      <c r="D36" s="1034">
        <f>'S11'!J17</f>
        <v>290858.31</v>
      </c>
      <c r="E36" s="208"/>
    </row>
    <row r="37" spans="1:5" ht="24" customHeight="1" thickBot="1" x14ac:dyDescent="0.35">
      <c r="A37" s="1037" t="s">
        <v>435</v>
      </c>
      <c r="B37" s="1038" t="s">
        <v>978</v>
      </c>
      <c r="C37" s="1039">
        <f>C30+C26+C19+C14+C7</f>
        <v>7597450.4799999995</v>
      </c>
      <c r="D37" s="1040">
        <f>D30+D26+D19+D14+D7</f>
        <v>2259004.98</v>
      </c>
      <c r="E37" s="208"/>
    </row>
    <row r="38" spans="1:5" ht="15" customHeight="1" thickBot="1" x14ac:dyDescent="0.35">
      <c r="A38" s="1041"/>
      <c r="B38" s="1042"/>
      <c r="C38" s="1043"/>
      <c r="D38" s="1043"/>
      <c r="E38" s="208"/>
    </row>
    <row r="39" spans="1:5" ht="36" customHeight="1" x14ac:dyDescent="0.3">
      <c r="A39" s="1044" t="s">
        <v>26</v>
      </c>
      <c r="B39" s="1025" t="s">
        <v>75</v>
      </c>
      <c r="C39" s="1026" t="s">
        <v>29</v>
      </c>
      <c r="D39" s="1027" t="s">
        <v>30</v>
      </c>
      <c r="E39" s="208"/>
    </row>
    <row r="40" spans="1:5" ht="15.75" x14ac:dyDescent="0.3">
      <c r="A40" s="1028" t="s">
        <v>156</v>
      </c>
      <c r="B40" s="1029" t="s">
        <v>979</v>
      </c>
      <c r="C40" s="412">
        <f>SUM(C41:C49)</f>
        <v>1687610.0999999989</v>
      </c>
      <c r="D40" s="1045">
        <f>SUM(D41:D49)</f>
        <v>750221.66000000015</v>
      </c>
      <c r="E40" s="208"/>
    </row>
    <row r="41" spans="1:5" ht="24" customHeight="1" x14ac:dyDescent="0.25">
      <c r="A41" s="1028" t="s">
        <v>182</v>
      </c>
      <c r="B41" s="1046" t="s">
        <v>980</v>
      </c>
      <c r="C41" s="1033">
        <f>'S12'!I14+'S12'!I15</f>
        <v>0</v>
      </c>
      <c r="D41" s="1034">
        <f>'S12'!D14+'S12'!D15</f>
        <v>0</v>
      </c>
      <c r="E41" s="205"/>
    </row>
    <row r="42" spans="1:5" ht="20.25" customHeight="1" x14ac:dyDescent="0.25">
      <c r="A42" s="1028" t="s">
        <v>234</v>
      </c>
      <c r="B42" s="1047" t="s">
        <v>981</v>
      </c>
      <c r="C42" s="1033">
        <f>'S12'!I11+'S12'!I8</f>
        <v>0</v>
      </c>
      <c r="D42" s="1034">
        <f>'S12'!D8+'S12'!D11</f>
        <v>0</v>
      </c>
      <c r="E42" s="205"/>
    </row>
    <row r="43" spans="1:5" x14ac:dyDescent="0.25">
      <c r="A43" s="1028" t="s">
        <v>256</v>
      </c>
      <c r="B43" s="1047" t="s">
        <v>972</v>
      </c>
      <c r="C43" s="1033">
        <f>'S12'!I16+'S12'!I19</f>
        <v>55670</v>
      </c>
      <c r="D43" s="1034">
        <f>'S12'!D16+'S12'!D19</f>
        <v>55670</v>
      </c>
      <c r="E43" s="205"/>
    </row>
    <row r="44" spans="1:5" ht="25.5" customHeight="1" x14ac:dyDescent="0.25">
      <c r="A44" s="1028" t="s">
        <v>275</v>
      </c>
      <c r="B44" s="1046" t="s">
        <v>982</v>
      </c>
      <c r="C44" s="1029"/>
      <c r="D44" s="1029"/>
      <c r="E44" s="209"/>
    </row>
    <row r="45" spans="1:5" ht="35.25" customHeight="1" x14ac:dyDescent="0.25">
      <c r="A45" s="1028" t="s">
        <v>347</v>
      </c>
      <c r="B45" s="1046" t="s">
        <v>983</v>
      </c>
      <c r="C45" s="1029"/>
      <c r="D45" s="1029"/>
      <c r="E45" s="205"/>
    </row>
    <row r="46" spans="1:5" x14ac:dyDescent="0.25">
      <c r="A46" s="1028" t="s">
        <v>349</v>
      </c>
      <c r="B46" s="1047" t="s">
        <v>984</v>
      </c>
      <c r="C46" s="1033">
        <f>'S13'!I7</f>
        <v>1630474.149999999</v>
      </c>
      <c r="D46" s="1034">
        <f>'S13'!D7</f>
        <v>691543.87000000011</v>
      </c>
      <c r="E46" s="205"/>
    </row>
    <row r="47" spans="1:5" x14ac:dyDescent="0.25">
      <c r="A47" s="1028" t="s">
        <v>351</v>
      </c>
      <c r="B47" s="1047" t="s">
        <v>985</v>
      </c>
      <c r="C47" s="1029"/>
      <c r="D47" s="1029"/>
      <c r="E47" s="205"/>
    </row>
    <row r="48" spans="1:5" x14ac:dyDescent="0.25">
      <c r="A48" s="1028" t="s">
        <v>353</v>
      </c>
      <c r="B48" s="1047" t="s">
        <v>986</v>
      </c>
      <c r="C48" s="1033">
        <f>'S13'!I16</f>
        <v>0</v>
      </c>
      <c r="D48" s="1034">
        <f>'S13'!C16</f>
        <v>1561.12</v>
      </c>
      <c r="E48" s="205"/>
    </row>
    <row r="49" spans="1:5" x14ac:dyDescent="0.25">
      <c r="A49" s="1028" t="s">
        <v>355</v>
      </c>
      <c r="B49" s="1047" t="s">
        <v>263</v>
      </c>
      <c r="C49" s="1033">
        <f>'S13'!I26</f>
        <v>1465.95</v>
      </c>
      <c r="D49" s="1034">
        <f>'S13'!D26</f>
        <v>1446.67</v>
      </c>
      <c r="E49" s="205"/>
    </row>
    <row r="50" spans="1:5" x14ac:dyDescent="0.25">
      <c r="A50" s="1028" t="s">
        <v>357</v>
      </c>
      <c r="B50" s="1029" t="s">
        <v>96</v>
      </c>
      <c r="C50" s="766">
        <f>SUM(C51:C56)</f>
        <v>246684.19</v>
      </c>
      <c r="D50" s="767">
        <f>SUM(D51:D56)</f>
        <v>398223.99</v>
      </c>
      <c r="E50" s="205"/>
    </row>
    <row r="51" spans="1:5" ht="21.75" customHeight="1" x14ac:dyDescent="0.25">
      <c r="A51" s="1028" t="s">
        <v>359</v>
      </c>
      <c r="B51" s="1046" t="s">
        <v>987</v>
      </c>
      <c r="C51" s="1033">
        <f>'S12'!I29</f>
        <v>0</v>
      </c>
      <c r="D51" s="1034">
        <f>'S12'!D29</f>
        <v>0</v>
      </c>
      <c r="E51" s="205"/>
    </row>
    <row r="52" spans="1:5" x14ac:dyDescent="0.25">
      <c r="A52" s="1028" t="s">
        <v>361</v>
      </c>
      <c r="B52" s="1046" t="s">
        <v>974</v>
      </c>
      <c r="C52" s="1033">
        <f>'S12'!I23</f>
        <v>27831</v>
      </c>
      <c r="D52" s="1034">
        <f>'S12'!D23</f>
        <v>83501</v>
      </c>
      <c r="E52" s="205"/>
    </row>
    <row r="53" spans="1:5" ht="25.5" customHeight="1" x14ac:dyDescent="0.25">
      <c r="A53" s="1028" t="s">
        <v>363</v>
      </c>
      <c r="B53" s="1046" t="s">
        <v>988</v>
      </c>
      <c r="C53" s="1029">
        <v>0</v>
      </c>
      <c r="D53" s="1029">
        <v>0</v>
      </c>
      <c r="E53" s="205"/>
    </row>
    <row r="54" spans="1:5" ht="33.75" x14ac:dyDescent="0.25">
      <c r="A54" s="1028" t="s">
        <v>365</v>
      </c>
      <c r="B54" s="1046" t="s">
        <v>989</v>
      </c>
      <c r="C54" s="1029">
        <v>0</v>
      </c>
      <c r="D54" s="1029">
        <v>0</v>
      </c>
      <c r="E54" s="205"/>
    </row>
    <row r="55" spans="1:5" x14ac:dyDescent="0.25">
      <c r="A55" s="1028" t="s">
        <v>415</v>
      </c>
      <c r="B55" s="1046" t="s">
        <v>106</v>
      </c>
      <c r="C55" s="1029">
        <v>0</v>
      </c>
      <c r="D55" s="1029">
        <v>0</v>
      </c>
      <c r="E55" s="205"/>
    </row>
    <row r="56" spans="1:5" ht="24" customHeight="1" x14ac:dyDescent="0.25">
      <c r="A56" s="1028" t="s">
        <v>417</v>
      </c>
      <c r="B56" s="1046" t="s">
        <v>990</v>
      </c>
      <c r="C56" s="1033">
        <f>'S13'!I30</f>
        <v>218853.19</v>
      </c>
      <c r="D56" s="1034">
        <f>'S13'!D30</f>
        <v>314722.99</v>
      </c>
      <c r="E56" s="205"/>
    </row>
    <row r="57" spans="1:5" ht="28.35" customHeight="1" thickBot="1" x14ac:dyDescent="0.3">
      <c r="A57" s="1037" t="s">
        <v>369</v>
      </c>
      <c r="B57" s="1038" t="s">
        <v>991</v>
      </c>
      <c r="C57" s="1039">
        <f>C50+C40</f>
        <v>1934294.2899999989</v>
      </c>
      <c r="D57" s="1040">
        <f>D50+D40</f>
        <v>1148445.6500000001</v>
      </c>
      <c r="E57" s="205"/>
    </row>
    <row r="58" spans="1:5" ht="15" customHeight="1" thickBot="1" x14ac:dyDescent="0.3">
      <c r="A58" s="1048"/>
      <c r="B58" s="1049"/>
      <c r="C58" s="1049"/>
      <c r="D58" s="1049"/>
      <c r="E58" s="205"/>
    </row>
    <row r="59" spans="1:5" ht="39" customHeight="1" x14ac:dyDescent="0.25">
      <c r="A59" s="1024" t="s">
        <v>26</v>
      </c>
      <c r="B59" s="1025" t="s">
        <v>131</v>
      </c>
      <c r="C59" s="1026" t="s">
        <v>992</v>
      </c>
      <c r="D59" s="1027" t="s">
        <v>127</v>
      </c>
      <c r="E59" s="205"/>
    </row>
    <row r="60" spans="1:5" x14ac:dyDescent="0.25">
      <c r="A60" s="1050" t="s">
        <v>156</v>
      </c>
      <c r="B60" s="1029" t="s">
        <v>133</v>
      </c>
      <c r="C60" s="1033">
        <f>'S14'!C15</f>
        <v>11010347.84</v>
      </c>
      <c r="D60" s="1034">
        <f>'S14'!D15</f>
        <v>9979806.4499999993</v>
      </c>
      <c r="E60" s="205"/>
    </row>
    <row r="61" spans="1:5" x14ac:dyDescent="0.25">
      <c r="A61" s="1050" t="s">
        <v>182</v>
      </c>
      <c r="B61" s="1029" t="s">
        <v>141</v>
      </c>
      <c r="C61" s="1033">
        <f>'S14'!H33+'S14'!E33</f>
        <v>22553170.809999999</v>
      </c>
      <c r="D61" s="1034">
        <f>'S14'!K33</f>
        <v>10288098.690000001</v>
      </c>
      <c r="E61" s="205"/>
    </row>
    <row r="62" spans="1:5" x14ac:dyDescent="0.25">
      <c r="A62" s="1050" t="s">
        <v>234</v>
      </c>
      <c r="B62" s="1029" t="s">
        <v>315</v>
      </c>
      <c r="C62" s="766">
        <f>C63+C64+C65</f>
        <v>535514.17000000004</v>
      </c>
      <c r="D62" s="767">
        <f>D63+D64+D65</f>
        <v>456329.42</v>
      </c>
      <c r="E62" s="205"/>
    </row>
    <row r="63" spans="1:5" x14ac:dyDescent="0.25">
      <c r="A63" s="1050" t="s">
        <v>256</v>
      </c>
      <c r="B63" s="1029" t="s">
        <v>155</v>
      </c>
      <c r="C63" s="1033">
        <f>'S15'!E9</f>
        <v>58678.41</v>
      </c>
      <c r="D63" s="1034">
        <f>'S15'!F9</f>
        <v>29917.11</v>
      </c>
      <c r="E63" s="205"/>
    </row>
    <row r="64" spans="1:5" x14ac:dyDescent="0.25">
      <c r="A64" s="1050" t="s">
        <v>275</v>
      </c>
      <c r="B64" s="1029" t="s">
        <v>993</v>
      </c>
      <c r="C64" s="1033">
        <f>'S15'!E10</f>
        <v>0</v>
      </c>
      <c r="D64" s="1034">
        <f>'S15'!F10</f>
        <v>0</v>
      </c>
      <c r="E64" s="205"/>
    </row>
    <row r="65" spans="1:5" x14ac:dyDescent="0.25">
      <c r="A65" s="1050" t="s">
        <v>347</v>
      </c>
      <c r="B65" s="1029" t="s">
        <v>994</v>
      </c>
      <c r="C65" s="1033">
        <f>'S15'!E11</f>
        <v>476835.76</v>
      </c>
      <c r="D65" s="1034">
        <f>'S15'!F11</f>
        <v>426412.31</v>
      </c>
      <c r="E65" s="205"/>
    </row>
    <row r="66" spans="1:5" x14ac:dyDescent="0.25">
      <c r="A66" s="1050" t="s">
        <v>349</v>
      </c>
      <c r="B66" s="1029" t="s">
        <v>995</v>
      </c>
      <c r="C66" s="1033">
        <f>'S15'!E12</f>
        <v>390201.77</v>
      </c>
      <c r="D66" s="1034">
        <f>'S15'!F12</f>
        <v>274028.32</v>
      </c>
      <c r="E66" s="205"/>
    </row>
    <row r="67" spans="1:5" x14ac:dyDescent="0.25">
      <c r="A67" s="1050" t="s">
        <v>351</v>
      </c>
      <c r="B67" s="1029" t="s">
        <v>996</v>
      </c>
      <c r="C67" s="1033">
        <f>'S15'!E25</f>
        <v>378484</v>
      </c>
      <c r="D67" s="1034">
        <f>'S15'!F25</f>
        <v>584471.75</v>
      </c>
      <c r="E67" s="205"/>
    </row>
    <row r="68" spans="1:5" x14ac:dyDescent="0.25">
      <c r="A68" s="1050" t="s">
        <v>353</v>
      </c>
      <c r="B68" s="1029" t="s">
        <v>997</v>
      </c>
      <c r="C68" s="1033">
        <f>'S14'!E38</f>
        <v>716849.62</v>
      </c>
      <c r="D68" s="1034">
        <f>'S14'!F38</f>
        <v>733289.76</v>
      </c>
      <c r="E68" s="205"/>
    </row>
    <row r="69" spans="1:5" x14ac:dyDescent="0.25">
      <c r="A69" s="1050" t="s">
        <v>355</v>
      </c>
      <c r="B69" s="1029" t="s">
        <v>998</v>
      </c>
      <c r="C69" s="1033">
        <f>'S15'!E15+'S14'!E39</f>
        <v>347145.11</v>
      </c>
      <c r="D69" s="1034">
        <f>'S15'!F15+'S14'!F39</f>
        <v>493311.94</v>
      </c>
      <c r="E69" s="205"/>
    </row>
    <row r="70" spans="1:5" x14ac:dyDescent="0.25">
      <c r="A70" s="1050" t="s">
        <v>357</v>
      </c>
      <c r="B70" s="1029" t="s">
        <v>147</v>
      </c>
      <c r="C70" s="1033">
        <f>'S14'!E42</f>
        <v>0</v>
      </c>
      <c r="D70" s="1034">
        <f>'S14'!F42</f>
        <v>0</v>
      </c>
      <c r="E70" s="205"/>
    </row>
    <row r="71" spans="1:5" x14ac:dyDescent="0.25">
      <c r="A71" s="1050" t="s">
        <v>359</v>
      </c>
      <c r="B71" s="1029" t="s">
        <v>999</v>
      </c>
      <c r="C71" s="1029"/>
      <c r="D71" s="1029"/>
      <c r="E71" s="205"/>
    </row>
    <row r="72" spans="1:5" x14ac:dyDescent="0.25">
      <c r="A72" s="1050" t="s">
        <v>361</v>
      </c>
      <c r="B72" s="1029" t="s">
        <v>1000</v>
      </c>
      <c r="C72" s="1033">
        <f>'S18'!E12</f>
        <v>0</v>
      </c>
      <c r="D72" s="1034">
        <f>'S18'!F12</f>
        <v>0</v>
      </c>
      <c r="E72" s="205"/>
    </row>
    <row r="73" spans="1:5" x14ac:dyDescent="0.25">
      <c r="A73" s="1050" t="s">
        <v>363</v>
      </c>
      <c r="B73" s="1029" t="s">
        <v>1001</v>
      </c>
      <c r="C73" s="1029"/>
      <c r="D73" s="1029"/>
      <c r="E73" s="205"/>
    </row>
    <row r="74" spans="1:5" ht="30.75" customHeight="1" thickBot="1" x14ac:dyDescent="0.3">
      <c r="A74" s="1050" t="s">
        <v>365</v>
      </c>
      <c r="B74" s="1038" t="s">
        <v>1002</v>
      </c>
      <c r="C74" s="1039">
        <f>C60+C61+C62+C66+C67+C68+C69+C70+C71+C72+C73</f>
        <v>35931713.32</v>
      </c>
      <c r="D74" s="1040">
        <f>D60+D61+D62+D66+D67+D68+D69+D70+D71+D72+D73</f>
        <v>22809336.330000006</v>
      </c>
      <c r="E74" s="205"/>
    </row>
    <row r="75" spans="1:5" ht="15" customHeight="1" thickBot="1" x14ac:dyDescent="0.3">
      <c r="A75" s="1048"/>
      <c r="B75" s="1049"/>
      <c r="C75" s="1049"/>
      <c r="D75" s="1049"/>
      <c r="E75" s="205"/>
    </row>
    <row r="76" spans="1:5" ht="45.75" customHeight="1" x14ac:dyDescent="0.25">
      <c r="A76" s="1024" t="s">
        <v>26</v>
      </c>
      <c r="B76" s="1025" t="s">
        <v>164</v>
      </c>
      <c r="C76" s="1051" t="s">
        <v>126</v>
      </c>
      <c r="D76" s="1052" t="s">
        <v>127</v>
      </c>
      <c r="E76" s="205"/>
    </row>
    <row r="77" spans="1:5" x14ac:dyDescent="0.25">
      <c r="A77" s="1050" t="s">
        <v>156</v>
      </c>
      <c r="B77" s="1029" t="s">
        <v>841</v>
      </c>
      <c r="C77" s="1053">
        <f>'S17'!E8</f>
        <v>8231601.0699999994</v>
      </c>
      <c r="D77" s="1054">
        <f>'S17'!F8</f>
        <v>5029182.75</v>
      </c>
      <c r="E77" s="205"/>
    </row>
    <row r="78" spans="1:5" x14ac:dyDescent="0.25">
      <c r="A78" s="1050" t="s">
        <v>182</v>
      </c>
      <c r="B78" s="1029" t="s">
        <v>842</v>
      </c>
      <c r="C78" s="1053">
        <f>'S17'!E9</f>
        <v>4170556.8400000003</v>
      </c>
      <c r="D78" s="1054">
        <f>'S17'!F9</f>
        <v>3706030.09</v>
      </c>
      <c r="E78" s="205"/>
    </row>
    <row r="79" spans="1:5" x14ac:dyDescent="0.25">
      <c r="A79" s="1050" t="s">
        <v>234</v>
      </c>
      <c r="B79" s="1029" t="s">
        <v>1003</v>
      </c>
      <c r="C79" s="1033">
        <f>'S17'!E55+'S17'!H55+'S17'!E66</f>
        <v>695241.11</v>
      </c>
      <c r="D79" s="1034">
        <f>'S17'!K55+'S17'!F66</f>
        <v>762155.79</v>
      </c>
      <c r="E79" s="205"/>
    </row>
    <row r="80" spans="1:5" x14ac:dyDescent="0.25">
      <c r="A80" s="1050" t="s">
        <v>256</v>
      </c>
      <c r="B80" s="1029" t="s">
        <v>846</v>
      </c>
      <c r="C80" s="1033">
        <f>'S17'!E13</f>
        <v>4769772.95</v>
      </c>
      <c r="D80" s="1034">
        <f>'S17'!F13</f>
        <v>4324031.46</v>
      </c>
      <c r="E80" s="205"/>
    </row>
    <row r="81" spans="1:5" x14ac:dyDescent="0.25">
      <c r="A81" s="1050" t="s">
        <v>275</v>
      </c>
      <c r="B81" s="1029" t="s">
        <v>849</v>
      </c>
      <c r="C81" s="1033">
        <f>'S17'!E16</f>
        <v>0</v>
      </c>
      <c r="D81" s="1034">
        <f>'S17'!F13</f>
        <v>4324031.46</v>
      </c>
      <c r="E81" s="205"/>
    </row>
    <row r="82" spans="1:5" x14ac:dyDescent="0.25">
      <c r="A82" s="1050" t="s">
        <v>347</v>
      </c>
      <c r="B82" s="1029" t="s">
        <v>1004</v>
      </c>
      <c r="C82" s="1033">
        <f>'S17'!E19</f>
        <v>1051935.3700000001</v>
      </c>
      <c r="D82" s="1034">
        <f>'S17'!F19</f>
        <v>969639.92</v>
      </c>
      <c r="E82" s="205"/>
    </row>
    <row r="83" spans="1:5" x14ac:dyDescent="0.25">
      <c r="A83" s="1050" t="s">
        <v>349</v>
      </c>
      <c r="B83" s="1029" t="s">
        <v>322</v>
      </c>
      <c r="C83" s="766">
        <f>C84+C85+C86+C87+C88</f>
        <v>3274348.8800000004</v>
      </c>
      <c r="D83" s="767">
        <f>D84+D85+D86+D87+D88</f>
        <v>1767922.58</v>
      </c>
      <c r="E83" s="205"/>
    </row>
    <row r="84" spans="1:5" x14ac:dyDescent="0.25">
      <c r="A84" s="1050" t="s">
        <v>351</v>
      </c>
      <c r="B84" s="1047" t="s">
        <v>853</v>
      </c>
      <c r="C84" s="1033">
        <f>'S17'!E21</f>
        <v>71446.16</v>
      </c>
      <c r="D84" s="1034">
        <f>'S17'!F21</f>
        <v>37612.33</v>
      </c>
      <c r="E84" s="205"/>
    </row>
    <row r="85" spans="1:5" x14ac:dyDescent="0.25">
      <c r="A85" s="1050" t="s">
        <v>353</v>
      </c>
      <c r="B85" s="1047" t="s">
        <v>854</v>
      </c>
      <c r="C85" s="1033">
        <f>'S17'!E22</f>
        <v>0</v>
      </c>
      <c r="D85" s="1034">
        <f>'S17'!F22</f>
        <v>0</v>
      </c>
      <c r="E85" s="205"/>
    </row>
    <row r="86" spans="1:5" x14ac:dyDescent="0.25">
      <c r="A86" s="1050" t="s">
        <v>355</v>
      </c>
      <c r="B86" s="1047" t="s">
        <v>482</v>
      </c>
      <c r="C86" s="1033">
        <f>'S17'!E20</f>
        <v>3202902.72</v>
      </c>
      <c r="D86" s="1034">
        <f>'S17'!F20</f>
        <v>1336570.25</v>
      </c>
      <c r="E86" s="205"/>
    </row>
    <row r="87" spans="1:5" x14ac:dyDescent="0.25">
      <c r="A87" s="1050" t="s">
        <v>357</v>
      </c>
      <c r="B87" s="1047" t="s">
        <v>861</v>
      </c>
      <c r="C87" s="1033">
        <f>'S17'!E30</f>
        <v>0</v>
      </c>
      <c r="D87" s="1034">
        <f>'S17'!F30</f>
        <v>0</v>
      </c>
      <c r="E87" s="205"/>
    </row>
    <row r="88" spans="1:5" x14ac:dyDescent="0.25">
      <c r="A88" s="1050" t="s">
        <v>359</v>
      </c>
      <c r="B88" s="1047" t="s">
        <v>1005</v>
      </c>
      <c r="C88" s="1033">
        <f>'S17'!E31</f>
        <v>0</v>
      </c>
      <c r="D88" s="1034">
        <f>'S17'!F31</f>
        <v>393740</v>
      </c>
      <c r="E88" s="205"/>
    </row>
    <row r="89" spans="1:5" x14ac:dyDescent="0.25">
      <c r="A89" s="1050" t="s">
        <v>361</v>
      </c>
      <c r="B89" s="1029" t="s">
        <v>1006</v>
      </c>
      <c r="C89" s="1029"/>
      <c r="D89" s="1029"/>
      <c r="E89" s="205"/>
    </row>
    <row r="90" spans="1:5" x14ac:dyDescent="0.25">
      <c r="A90" s="1050" t="s">
        <v>363</v>
      </c>
      <c r="B90" s="1029" t="s">
        <v>1007</v>
      </c>
      <c r="C90" s="1033">
        <f>'S18'!E18</f>
        <v>0</v>
      </c>
      <c r="D90" s="1034">
        <f>'S18'!F18</f>
        <v>0</v>
      </c>
      <c r="E90" s="205"/>
    </row>
    <row r="91" spans="1:5" x14ac:dyDescent="0.25">
      <c r="A91" s="1050" t="s">
        <v>365</v>
      </c>
      <c r="B91" s="1029" t="s">
        <v>1008</v>
      </c>
      <c r="C91" s="1029"/>
      <c r="D91" s="1029"/>
      <c r="E91" s="205"/>
    </row>
    <row r="92" spans="1:5" ht="15" customHeight="1" thickBot="1" x14ac:dyDescent="0.3">
      <c r="A92" s="1050" t="s">
        <v>415</v>
      </c>
      <c r="B92" s="1038" t="s">
        <v>1009</v>
      </c>
      <c r="C92" s="1039">
        <f>C77+C78+C79+C80+C81+C82+C83+C89+C90+C91</f>
        <v>22193456.219999999</v>
      </c>
      <c r="D92" s="1040">
        <f>D77+D78+D79+D80+D81+D82+D83+D89+D90+D91</f>
        <v>20882994.050000004</v>
      </c>
      <c r="E92" s="205"/>
    </row>
    <row r="93" spans="1:5" x14ac:dyDescent="0.25">
      <c r="A93" s="1048"/>
      <c r="B93" s="1049"/>
      <c r="C93" s="1049"/>
      <c r="D93" s="1049"/>
      <c r="E93" s="205"/>
    </row>
    <row r="94" spans="1:5" x14ac:dyDescent="0.25">
      <c r="A94" s="1048"/>
      <c r="B94" s="1529" t="s">
        <v>1010</v>
      </c>
      <c r="C94" s="1303"/>
      <c r="D94" s="1303"/>
      <c r="E94" s="205"/>
    </row>
    <row r="95" spans="1:5" x14ac:dyDescent="0.25">
      <c r="A95" s="204"/>
      <c r="B95" s="205"/>
      <c r="C95" s="205"/>
      <c r="D95" s="205"/>
      <c r="E95" s="205"/>
    </row>
  </sheetData>
  <mergeCells count="3">
    <mergeCell ref="B1:E1"/>
    <mergeCell ref="B4:C4"/>
    <mergeCell ref="B94:D94"/>
  </mergeCells>
  <pageMargins left="0.7" right="0.7" top="0.75" bottom="0.75" header="0.3" footer="0.3"/>
  <pageSetup scale="95"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I40"/>
  <sheetViews>
    <sheetView topLeftCell="A25" zoomScaleNormal="100" workbookViewId="0">
      <selection activeCell="D41" sqref="D41"/>
    </sheetView>
  </sheetViews>
  <sheetFormatPr defaultColWidth="9.140625" defaultRowHeight="15" x14ac:dyDescent="0.25"/>
  <cols>
    <col min="1" max="1" width="8.28515625" style="61" customWidth="1"/>
    <col min="2" max="2" width="38.42578125" style="1" customWidth="1"/>
    <col min="3" max="3" width="7.5703125" style="62" customWidth="1"/>
    <col min="4" max="4" width="15.42578125" style="1" customWidth="1"/>
    <col min="5" max="5" width="11.28515625" style="1" customWidth="1"/>
    <col min="6" max="6" width="15.85546875" style="1" customWidth="1"/>
    <col min="7" max="7" width="14.7109375" style="1" customWidth="1"/>
    <col min="8" max="8" width="34" style="1" customWidth="1"/>
    <col min="9" max="9" width="13.42578125" style="1" customWidth="1"/>
    <col min="10" max="11" width="9.140625" style="1" customWidth="1"/>
    <col min="12" max="16384" width="9.140625" style="1"/>
  </cols>
  <sheetData>
    <row r="1" spans="1:8" ht="15.75" x14ac:dyDescent="0.3">
      <c r="A1" s="131"/>
      <c r="B1" s="1224"/>
      <c r="C1" s="1225"/>
      <c r="D1" s="1218"/>
      <c r="E1" s="1218"/>
      <c r="F1" s="1218"/>
      <c r="G1" s="1218"/>
    </row>
    <row r="2" spans="1:8" ht="15.75" x14ac:dyDescent="0.3">
      <c r="A2" s="131"/>
      <c r="B2" s="1224"/>
      <c r="C2" s="1225"/>
      <c r="D2" s="1218"/>
      <c r="E2" s="1218"/>
      <c r="F2" s="1218"/>
      <c r="G2" s="1218"/>
    </row>
    <row r="3" spans="1:8" x14ac:dyDescent="0.25">
      <c r="A3" s="1219" t="s">
        <v>124</v>
      </c>
      <c r="B3" s="1218"/>
      <c r="C3" s="1225"/>
      <c r="D3" s="1218"/>
      <c r="E3" s="1218"/>
      <c r="F3" s="1218"/>
      <c r="G3" s="1218"/>
    </row>
    <row r="4" spans="1:8" ht="14.25" customHeight="1" thickBot="1" x14ac:dyDescent="0.35">
      <c r="A4" s="98"/>
      <c r="B4" s="3"/>
      <c r="C4" s="10"/>
      <c r="D4" s="3"/>
      <c r="E4" s="3"/>
      <c r="F4" s="3"/>
      <c r="G4" s="3"/>
    </row>
    <row r="5" spans="1:8" ht="47.25" customHeight="1" thickBot="1" x14ac:dyDescent="0.3">
      <c r="A5" s="1222" t="s">
        <v>26</v>
      </c>
      <c r="B5" s="1228" t="s">
        <v>27</v>
      </c>
      <c r="C5" s="1230" t="s">
        <v>125</v>
      </c>
      <c r="D5" s="1222" t="s">
        <v>126</v>
      </c>
      <c r="E5" s="1226"/>
      <c r="F5" s="1227"/>
      <c r="G5" s="136" t="s">
        <v>127</v>
      </c>
      <c r="H5" s="6"/>
    </row>
    <row r="6" spans="1:8" ht="38.25" customHeight="1" thickBot="1" x14ac:dyDescent="0.3">
      <c r="A6" s="1223"/>
      <c r="B6" s="1229"/>
      <c r="C6" s="1231"/>
      <c r="D6" s="174" t="s">
        <v>128</v>
      </c>
      <c r="E6" s="132" t="s">
        <v>129</v>
      </c>
      <c r="F6" s="132" t="s">
        <v>130</v>
      </c>
      <c r="G6" s="132" t="s">
        <v>130</v>
      </c>
    </row>
    <row r="7" spans="1:8" ht="15" customHeight="1" thickBot="1" x14ac:dyDescent="0.3">
      <c r="A7" s="107" t="s">
        <v>131</v>
      </c>
      <c r="B7" s="17"/>
      <c r="C7" s="17"/>
      <c r="D7" s="107"/>
      <c r="E7" s="17"/>
      <c r="F7" s="186"/>
      <c r="G7" s="186"/>
    </row>
    <row r="8" spans="1:8" x14ac:dyDescent="0.25">
      <c r="A8" s="258" t="s">
        <v>132</v>
      </c>
      <c r="B8" s="259" t="s">
        <v>133</v>
      </c>
      <c r="C8" s="260" t="s">
        <v>134</v>
      </c>
      <c r="D8" s="304">
        <f>'S14'!C15</f>
        <v>11010347.84</v>
      </c>
      <c r="E8" s="305">
        <v>0</v>
      </c>
      <c r="F8" s="306">
        <f>E8+D8</f>
        <v>11010347.84</v>
      </c>
      <c r="G8" s="307">
        <f>'S14'!D15</f>
        <v>9979806.4499999993</v>
      </c>
    </row>
    <row r="9" spans="1:8" x14ac:dyDescent="0.25">
      <c r="A9" s="261" t="s">
        <v>135</v>
      </c>
      <c r="B9" s="262" t="s">
        <v>136</v>
      </c>
      <c r="C9" s="263"/>
      <c r="D9" s="308">
        <v>0</v>
      </c>
      <c r="E9" s="309">
        <v>0</v>
      </c>
      <c r="F9" s="310">
        <f>E9+D9</f>
        <v>0</v>
      </c>
      <c r="G9" s="311">
        <v>0</v>
      </c>
    </row>
    <row r="10" spans="1:8" ht="22.5" x14ac:dyDescent="0.25">
      <c r="A10" s="261" t="s">
        <v>137</v>
      </c>
      <c r="B10" s="264" t="s">
        <v>138</v>
      </c>
      <c r="C10" s="263" t="s">
        <v>139</v>
      </c>
      <c r="D10" s="308">
        <f>'S14'!C38</f>
        <v>716849.62</v>
      </c>
      <c r="E10" s="309">
        <f>'S14'!D38</f>
        <v>0</v>
      </c>
      <c r="F10" s="310">
        <f>E10+D10</f>
        <v>716849.62</v>
      </c>
      <c r="G10" s="311">
        <f>'S14'!F38</f>
        <v>733289.76</v>
      </c>
    </row>
    <row r="11" spans="1:8" x14ac:dyDescent="0.25">
      <c r="A11" s="261" t="s">
        <v>140</v>
      </c>
      <c r="B11" s="264" t="s">
        <v>141</v>
      </c>
      <c r="C11" s="263" t="s">
        <v>142</v>
      </c>
      <c r="D11" s="308">
        <f>'S14'!E33</f>
        <v>22439275.809999999</v>
      </c>
      <c r="E11" s="309">
        <f>'S14'!H33</f>
        <v>113895</v>
      </c>
      <c r="F11" s="310">
        <f>E11+D11</f>
        <v>22553170.809999999</v>
      </c>
      <c r="G11" s="311">
        <f>'S14'!K33</f>
        <v>10288098.690000001</v>
      </c>
    </row>
    <row r="12" spans="1:8" ht="18" customHeight="1" x14ac:dyDescent="0.25">
      <c r="A12" s="261" t="s">
        <v>143</v>
      </c>
      <c r="B12" s="265" t="s">
        <v>144</v>
      </c>
      <c r="C12" s="263" t="s">
        <v>145</v>
      </c>
      <c r="D12" s="308">
        <f>'S14'!C39+'S15'!C10</f>
        <v>308530.11</v>
      </c>
      <c r="E12" s="309">
        <f>'S14'!D39+'S15'!D10</f>
        <v>38615</v>
      </c>
      <c r="F12" s="310">
        <f>'S14'!E39+'S15'!E10</f>
        <v>347145.11</v>
      </c>
      <c r="G12" s="311">
        <f>'S14'!F39+'S15'!F10</f>
        <v>493311.94</v>
      </c>
    </row>
    <row r="13" spans="1:8" ht="17.25" customHeight="1" x14ac:dyDescent="0.25">
      <c r="A13" s="261" t="s">
        <v>146</v>
      </c>
      <c r="B13" s="264" t="s">
        <v>147</v>
      </c>
      <c r="C13" s="263" t="s">
        <v>139</v>
      </c>
      <c r="D13" s="308">
        <f>'S14'!C42</f>
        <v>0</v>
      </c>
      <c r="E13" s="309">
        <f>'S14'!D42</f>
        <v>0</v>
      </c>
      <c r="F13" s="310">
        <f>E13+D13</f>
        <v>0</v>
      </c>
      <c r="G13" s="311">
        <f>'S14'!F42</f>
        <v>0</v>
      </c>
    </row>
    <row r="14" spans="1:8" ht="50.25" customHeight="1" x14ac:dyDescent="0.25">
      <c r="A14" s="261" t="s">
        <v>148</v>
      </c>
      <c r="B14" s="266" t="s">
        <v>149</v>
      </c>
      <c r="C14" s="267" t="s">
        <v>150</v>
      </c>
      <c r="D14" s="308">
        <f>'S15'!C15+'S15'!C12+'S15'!C11</f>
        <v>816692.03</v>
      </c>
      <c r="E14" s="309">
        <f>'S15'!D15+'S15'!D12+'S15'!D11</f>
        <v>50345.5</v>
      </c>
      <c r="F14" s="310">
        <f>'S15'!E15+'S15'!E12+'S15'!E11</f>
        <v>867037.53</v>
      </c>
      <c r="G14" s="311">
        <f>'S15'!F15+'S15'!F12+'S15'!F11</f>
        <v>700440.63</v>
      </c>
    </row>
    <row r="15" spans="1:8" ht="20.25" customHeight="1" x14ac:dyDescent="0.25">
      <c r="A15" s="261" t="s">
        <v>151</v>
      </c>
      <c r="B15" s="262" t="s">
        <v>152</v>
      </c>
      <c r="C15" s="267" t="s">
        <v>153</v>
      </c>
      <c r="D15" s="308">
        <f>IF('S15'!C25-'S17'!C31&gt;0,'S15'!C25-'S17'!C31,0)</f>
        <v>378484</v>
      </c>
      <c r="E15" s="309">
        <f>IF('S15'!D25-'S17'!D31&gt;0,'S15'!D25-'S17'!D31,0)</f>
        <v>0</v>
      </c>
      <c r="F15" s="310">
        <f>E15+D15</f>
        <v>378484</v>
      </c>
      <c r="G15" s="311">
        <f>IF('S15'!F25-'S17'!F31&gt;0,'S15'!F25-'S17'!F31,0)</f>
        <v>190731.75</v>
      </c>
    </row>
    <row r="16" spans="1:8" x14ac:dyDescent="0.25">
      <c r="A16" s="261" t="s">
        <v>154</v>
      </c>
      <c r="B16" s="262" t="s">
        <v>155</v>
      </c>
      <c r="C16" s="267" t="s">
        <v>150</v>
      </c>
      <c r="D16" s="308">
        <f>'S15'!C9</f>
        <v>58678.41</v>
      </c>
      <c r="E16" s="309">
        <f>'S15'!D9</f>
        <v>0</v>
      </c>
      <c r="F16" s="310">
        <f>E16+D16</f>
        <v>58678.41</v>
      </c>
      <c r="G16" s="311">
        <f>'S15'!F9</f>
        <v>29917.11</v>
      </c>
    </row>
    <row r="17" spans="1:9" ht="21.75" customHeight="1" x14ac:dyDescent="0.25">
      <c r="A17" s="261" t="s">
        <v>156</v>
      </c>
      <c r="B17" s="262" t="s">
        <v>157</v>
      </c>
      <c r="C17" s="267" t="s">
        <v>158</v>
      </c>
      <c r="D17" s="308">
        <f>'S16'!C17</f>
        <v>0</v>
      </c>
      <c r="E17" s="309">
        <f>'S16'!D17</f>
        <v>0</v>
      </c>
      <c r="F17" s="310">
        <f>E17+D17</f>
        <v>0</v>
      </c>
      <c r="G17" s="311">
        <f>'S16'!F17</f>
        <v>0</v>
      </c>
    </row>
    <row r="18" spans="1:9" ht="15" customHeight="1" thickBot="1" x14ac:dyDescent="0.3">
      <c r="A18" s="268" t="s">
        <v>159</v>
      </c>
      <c r="B18" s="269" t="s">
        <v>160</v>
      </c>
      <c r="C18" s="270" t="s">
        <v>161</v>
      </c>
      <c r="D18" s="312">
        <f>'S18'!C12</f>
        <v>0</v>
      </c>
      <c r="E18" s="313">
        <f>'S18'!D12</f>
        <v>0</v>
      </c>
      <c r="F18" s="314">
        <f>E18+D18</f>
        <v>0</v>
      </c>
      <c r="G18" s="315">
        <f>'S18'!F12</f>
        <v>0</v>
      </c>
    </row>
    <row r="19" spans="1:9" ht="15" customHeight="1" thickBot="1" x14ac:dyDescent="0.3">
      <c r="A19" s="271" t="s">
        <v>162</v>
      </c>
      <c r="B19" s="272" t="s">
        <v>163</v>
      </c>
      <c r="C19" s="273"/>
      <c r="D19" s="316">
        <f>SUM(D8:D18)</f>
        <v>35728857.819999993</v>
      </c>
      <c r="E19" s="317">
        <f>SUM(E8:E18)</f>
        <v>202855.5</v>
      </c>
      <c r="F19" s="318">
        <f>E19+D19</f>
        <v>35931713.319999993</v>
      </c>
      <c r="G19" s="319">
        <f>SUM(G8:G18)</f>
        <v>22415596.329999998</v>
      </c>
    </row>
    <row r="20" spans="1:9" ht="15" customHeight="1" thickBot="1" x14ac:dyDescent="0.3">
      <c r="A20" s="274" t="s">
        <v>164</v>
      </c>
      <c r="B20" s="275"/>
      <c r="C20" s="275"/>
      <c r="D20" s="276"/>
      <c r="E20" s="276"/>
      <c r="F20" s="277"/>
      <c r="G20" s="278"/>
    </row>
    <row r="21" spans="1:9" x14ac:dyDescent="0.25">
      <c r="A21" s="279" t="s">
        <v>165</v>
      </c>
      <c r="B21" s="280" t="s">
        <v>166</v>
      </c>
      <c r="C21" s="281" t="s">
        <v>167</v>
      </c>
      <c r="D21" s="304">
        <f>'S17'!C8</f>
        <v>8197315.3899999997</v>
      </c>
      <c r="E21" s="305">
        <f>'S17'!D8</f>
        <v>34285.68</v>
      </c>
      <c r="F21" s="306">
        <f t="shared" ref="F21:F32" si="0">E21+D21</f>
        <v>8231601.0699999994</v>
      </c>
      <c r="G21" s="307">
        <f>'S17'!F8</f>
        <v>5029182.75</v>
      </c>
    </row>
    <row r="22" spans="1:9" x14ac:dyDescent="0.25">
      <c r="A22" s="282" t="s">
        <v>168</v>
      </c>
      <c r="B22" s="283" t="s">
        <v>169</v>
      </c>
      <c r="C22" s="284" t="s">
        <v>167</v>
      </c>
      <c r="D22" s="308">
        <f>'S17'!C9</f>
        <v>4115568.85</v>
      </c>
      <c r="E22" s="309">
        <f>'S17'!D9</f>
        <v>54987.99</v>
      </c>
      <c r="F22" s="310">
        <f t="shared" si="0"/>
        <v>4170556.8400000003</v>
      </c>
      <c r="G22" s="311">
        <f>'S17'!F9</f>
        <v>3706030.09</v>
      </c>
    </row>
    <row r="23" spans="1:9" ht="17.25" customHeight="1" x14ac:dyDescent="0.25">
      <c r="A23" s="282" t="s">
        <v>170</v>
      </c>
      <c r="B23" s="283" t="s">
        <v>171</v>
      </c>
      <c r="C23" s="284" t="s">
        <v>172</v>
      </c>
      <c r="D23" s="308">
        <f>'S17'!E55</f>
        <v>39742.07</v>
      </c>
      <c r="E23" s="309">
        <f>'S17'!H55</f>
        <v>0</v>
      </c>
      <c r="F23" s="310">
        <f t="shared" si="0"/>
        <v>39742.07</v>
      </c>
      <c r="G23" s="311">
        <f>'S17'!K55</f>
        <v>207156.27</v>
      </c>
    </row>
    <row r="24" spans="1:9" x14ac:dyDescent="0.25">
      <c r="A24" s="282" t="s">
        <v>173</v>
      </c>
      <c r="B24" s="283" t="s">
        <v>174</v>
      </c>
      <c r="C24" s="284" t="s">
        <v>175</v>
      </c>
      <c r="D24" s="308">
        <f>'S17'!C66</f>
        <v>655499.04</v>
      </c>
      <c r="E24" s="309">
        <f>'S17'!D66</f>
        <v>0</v>
      </c>
      <c r="F24" s="310">
        <f t="shared" si="0"/>
        <v>655499.04</v>
      </c>
      <c r="G24" s="311">
        <f>'S17'!F66</f>
        <v>554999.52</v>
      </c>
    </row>
    <row r="25" spans="1:9" x14ac:dyDescent="0.25">
      <c r="A25" s="282" t="s">
        <v>176</v>
      </c>
      <c r="B25" s="283" t="s">
        <v>177</v>
      </c>
      <c r="C25" s="284" t="s">
        <v>167</v>
      </c>
      <c r="D25" s="308">
        <f>'S17'!C23+'S17'!C22+'S17'!C30</f>
        <v>3131456.56</v>
      </c>
      <c r="E25" s="309">
        <f>'S17'!D23+'S17'!D22+'S17'!D30</f>
        <v>0</v>
      </c>
      <c r="F25" s="310">
        <f t="shared" si="0"/>
        <v>3131456.56</v>
      </c>
      <c r="G25" s="311">
        <f>'S17'!F23+'S17'!F22+'S17'!F30</f>
        <v>905217.92</v>
      </c>
    </row>
    <row r="26" spans="1:9" x14ac:dyDescent="0.25">
      <c r="A26" s="282" t="s">
        <v>178</v>
      </c>
      <c r="B26" s="285" t="s">
        <v>179</v>
      </c>
      <c r="C26" s="284" t="s">
        <v>167</v>
      </c>
      <c r="D26" s="308">
        <f>'S17'!C16</f>
        <v>0</v>
      </c>
      <c r="E26" s="309">
        <f>'S17'!D16</f>
        <v>0</v>
      </c>
      <c r="F26" s="310">
        <f t="shared" si="0"/>
        <v>0</v>
      </c>
      <c r="G26" s="311">
        <f>'S17'!F16</f>
        <v>0</v>
      </c>
    </row>
    <row r="27" spans="1:9" ht="18" customHeight="1" x14ac:dyDescent="0.25">
      <c r="A27" s="282" t="s">
        <v>180</v>
      </c>
      <c r="B27" s="283" t="s">
        <v>181</v>
      </c>
      <c r="C27" s="284" t="s">
        <v>167</v>
      </c>
      <c r="D27" s="308">
        <f>'S17'!C13</f>
        <v>4767285.28</v>
      </c>
      <c r="E27" s="309">
        <f>'S17'!D13</f>
        <v>2487.67</v>
      </c>
      <c r="F27" s="310">
        <f t="shared" si="0"/>
        <v>4769772.95</v>
      </c>
      <c r="G27" s="311">
        <f>'S17'!F13</f>
        <v>4324031.46</v>
      </c>
    </row>
    <row r="28" spans="1:9" x14ac:dyDescent="0.25">
      <c r="A28" s="282" t="s">
        <v>182</v>
      </c>
      <c r="B28" s="286" t="s">
        <v>183</v>
      </c>
      <c r="C28" s="284" t="s">
        <v>167</v>
      </c>
      <c r="D28" s="320">
        <f>'S17'!C19</f>
        <v>944152.37</v>
      </c>
      <c r="E28" s="309">
        <f>'S17'!D19</f>
        <v>107783</v>
      </c>
      <c r="F28" s="310">
        <f t="shared" si="0"/>
        <v>1051935.3700000001</v>
      </c>
      <c r="G28" s="311">
        <f>'S17'!F19</f>
        <v>969639.92</v>
      </c>
    </row>
    <row r="29" spans="1:9" ht="27" customHeight="1" x14ac:dyDescent="0.25">
      <c r="A29" s="282" t="s">
        <v>184</v>
      </c>
      <c r="B29" s="287" t="s">
        <v>185</v>
      </c>
      <c r="C29" s="288" t="s">
        <v>186</v>
      </c>
      <c r="D29" s="320">
        <f>IF('S15'!C25-'S17'!C31&lt;0,'S15'!C25-'S17'!C31,0)*(-1)</f>
        <v>0</v>
      </c>
      <c r="E29" s="309">
        <f>IF('S15'!D25-'S17'!D31&lt;0,'S15'!D25-'S17'!D31,0)*(-1)</f>
        <v>0</v>
      </c>
      <c r="F29" s="310">
        <f t="shared" si="0"/>
        <v>0</v>
      </c>
      <c r="G29" s="311">
        <f>IF('S15'!F25-'S17'!F31&lt;0,'S15'!F25-'S17'!F31,0)*(-1)</f>
        <v>0</v>
      </c>
    </row>
    <row r="30" spans="1:9" x14ac:dyDescent="0.25">
      <c r="A30" s="282" t="s">
        <v>187</v>
      </c>
      <c r="B30" s="285" t="s">
        <v>188</v>
      </c>
      <c r="C30" s="284" t="s">
        <v>167</v>
      </c>
      <c r="D30" s="308">
        <f>'S17'!C21</f>
        <v>71446.16</v>
      </c>
      <c r="E30" s="309">
        <f>'S17'!D21</f>
        <v>0</v>
      </c>
      <c r="F30" s="310">
        <f t="shared" si="0"/>
        <v>71446.16</v>
      </c>
      <c r="G30" s="311">
        <f>'S17'!F21</f>
        <v>37612.33</v>
      </c>
    </row>
    <row r="31" spans="1:9" ht="15" customHeight="1" x14ac:dyDescent="0.25">
      <c r="A31" s="282" t="s">
        <v>189</v>
      </c>
      <c r="B31" s="283" t="s">
        <v>190</v>
      </c>
      <c r="C31" s="289" t="s">
        <v>158</v>
      </c>
      <c r="D31" s="308">
        <f>'S16'!C28</f>
        <v>829494.66</v>
      </c>
      <c r="E31" s="309">
        <f>'S16'!D28</f>
        <v>0</v>
      </c>
      <c r="F31" s="310">
        <f t="shared" si="0"/>
        <v>829494.66</v>
      </c>
      <c r="G31" s="311">
        <f>'S16'!F28</f>
        <v>893886.97</v>
      </c>
      <c r="I31" s="256"/>
    </row>
    <row r="32" spans="1:9" ht="15" customHeight="1" thickBot="1" x14ac:dyDescent="0.3">
      <c r="A32" s="290" t="s">
        <v>191</v>
      </c>
      <c r="B32" s="291" t="s">
        <v>192</v>
      </c>
      <c r="C32" s="292" t="s">
        <v>161</v>
      </c>
      <c r="D32" s="321">
        <f>'S18'!C18</f>
        <v>0</v>
      </c>
      <c r="E32" s="313">
        <f>'S18'!D18</f>
        <v>0</v>
      </c>
      <c r="F32" s="314">
        <f t="shared" si="0"/>
        <v>0</v>
      </c>
      <c r="G32" s="315">
        <f>'S18'!F18</f>
        <v>0</v>
      </c>
      <c r="I32" s="257"/>
    </row>
    <row r="33" spans="1:9" ht="15" customHeight="1" thickBot="1" x14ac:dyDescent="0.3">
      <c r="A33" s="293" t="s">
        <v>193</v>
      </c>
      <c r="B33" s="294" t="s">
        <v>194</v>
      </c>
      <c r="C33" s="295"/>
      <c r="D33" s="316">
        <f>SUM(D21:D32)</f>
        <v>22751960.380000003</v>
      </c>
      <c r="E33" s="317">
        <f>SUM(E21:E32)</f>
        <v>199544.34</v>
      </c>
      <c r="F33" s="318">
        <f>SUM(F21:F32)</f>
        <v>22951504.720000003</v>
      </c>
      <c r="G33" s="319">
        <f>SUM(G21:G32)</f>
        <v>16627757.229999999</v>
      </c>
      <c r="I33" s="257"/>
    </row>
    <row r="34" spans="1:9" ht="15" customHeight="1" thickBot="1" x14ac:dyDescent="0.3">
      <c r="A34" s="296"/>
      <c r="B34" s="297"/>
      <c r="C34" s="297"/>
      <c r="D34" s="298"/>
      <c r="E34" s="298"/>
      <c r="F34" s="299"/>
      <c r="G34" s="300"/>
      <c r="I34" s="257"/>
    </row>
    <row r="35" spans="1:9" ht="15" customHeight="1" thickBot="1" x14ac:dyDescent="0.3">
      <c r="A35" s="301" t="s">
        <v>195</v>
      </c>
      <c r="B35" s="302" t="s">
        <v>196</v>
      </c>
      <c r="C35" s="303"/>
      <c r="D35" s="322">
        <f>D19-D33</f>
        <v>12976897.43999999</v>
      </c>
      <c r="E35" s="322">
        <f>E19-E33</f>
        <v>3311.1600000000035</v>
      </c>
      <c r="F35" s="322">
        <f>E35+D35</f>
        <v>12980208.59999999</v>
      </c>
      <c r="G35" s="322">
        <f>G19-G33</f>
        <v>5787839.0999999996</v>
      </c>
      <c r="I35" s="256"/>
    </row>
    <row r="36" spans="1:9" ht="21" customHeight="1" x14ac:dyDescent="0.25">
      <c r="A36" s="134" t="s">
        <v>19</v>
      </c>
      <c r="B36" s="141"/>
    </row>
    <row r="37" spans="1:9" s="39" customFormat="1" ht="26.25" customHeight="1" x14ac:dyDescent="0.25">
      <c r="A37" s="61"/>
      <c r="B37" s="214" t="s">
        <v>1014</v>
      </c>
      <c r="C37" s="62"/>
      <c r="D37" s="1"/>
      <c r="E37" s="1"/>
      <c r="F37" s="1"/>
      <c r="G37" s="1"/>
    </row>
    <row r="38" spans="1:9" ht="30.75" customHeight="1" x14ac:dyDescent="0.25">
      <c r="B38" s="215" t="s">
        <v>1015</v>
      </c>
    </row>
    <row r="39" spans="1:9" x14ac:dyDescent="0.25">
      <c r="A39" s="135"/>
      <c r="B39" s="216"/>
      <c r="C39" s="60"/>
      <c r="D39" s="39"/>
      <c r="E39" s="39"/>
      <c r="F39" s="39"/>
      <c r="G39" s="39"/>
    </row>
    <row r="40" spans="1:9" x14ac:dyDescent="0.25">
      <c r="B40" s="217" t="s">
        <v>1016</v>
      </c>
    </row>
  </sheetData>
  <mergeCells count="7">
    <mergeCell ref="A5:A6"/>
    <mergeCell ref="B2:G2"/>
    <mergeCell ref="D5:F5"/>
    <mergeCell ref="A3:G3"/>
    <mergeCell ref="B1:G1"/>
    <mergeCell ref="B5:B6"/>
    <mergeCell ref="C5:C6"/>
  </mergeCells>
  <pageMargins left="0.7" right="0.7" top="0.75" bottom="0.75" header="0.3" footer="0.3"/>
  <pageSetup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2:I70"/>
  <sheetViews>
    <sheetView topLeftCell="A37" zoomScaleNormal="100" workbookViewId="0">
      <selection activeCell="D69" sqref="D69"/>
    </sheetView>
  </sheetViews>
  <sheetFormatPr defaultColWidth="9.140625" defaultRowHeight="15" x14ac:dyDescent="0.25"/>
  <cols>
    <col min="1" max="1" width="6.85546875" style="1" customWidth="1"/>
    <col min="2" max="2" width="59.42578125" style="1" customWidth="1"/>
    <col min="3" max="3" width="6.28515625" style="1" customWidth="1"/>
    <col min="4" max="4" width="16.5703125" style="1" customWidth="1"/>
    <col min="5" max="5" width="11.7109375" style="1" customWidth="1"/>
    <col min="6" max="6" width="14.5703125" style="1" customWidth="1"/>
    <col min="7" max="7" width="16.5703125" style="1" customWidth="1"/>
    <col min="8" max="8" width="11.140625" style="1" customWidth="1"/>
    <col min="9" max="9" width="15.7109375" style="1" customWidth="1"/>
    <col min="10" max="11" width="9.140625" style="1" customWidth="1"/>
    <col min="12" max="16384" width="9.140625" style="1"/>
  </cols>
  <sheetData>
    <row r="2" spans="1:9" ht="15.75" customHeight="1" x14ac:dyDescent="0.25">
      <c r="A2" s="1235" t="s">
        <v>197</v>
      </c>
      <c r="B2" s="1218"/>
      <c r="C2" s="1218"/>
      <c r="D2" s="1218"/>
      <c r="E2" s="1218"/>
      <c r="F2" s="1218"/>
      <c r="G2" s="1218"/>
      <c r="H2" s="1218"/>
      <c r="I2" s="1218"/>
    </row>
    <row r="3" spans="1:9" ht="15" customHeight="1" thickBot="1" x14ac:dyDescent="0.35">
      <c r="A3" s="142"/>
      <c r="B3" s="1239"/>
      <c r="C3" s="1218"/>
      <c r="D3" s="143"/>
      <c r="E3" s="143"/>
      <c r="F3" s="143"/>
      <c r="G3" s="143"/>
      <c r="H3" s="143"/>
      <c r="I3" s="143"/>
    </row>
    <row r="4" spans="1:9" ht="21.75" customHeight="1" x14ac:dyDescent="0.25">
      <c r="A4" s="1240" t="s">
        <v>26</v>
      </c>
      <c r="B4" s="1236" t="s">
        <v>27</v>
      </c>
      <c r="C4" s="1238" t="s">
        <v>198</v>
      </c>
      <c r="D4" s="1238" t="s">
        <v>126</v>
      </c>
      <c r="E4" s="1242"/>
      <c r="F4" s="1243"/>
      <c r="G4" s="1238" t="s">
        <v>127</v>
      </c>
      <c r="H4" s="1242"/>
      <c r="I4" s="1243"/>
    </row>
    <row r="5" spans="1:9" ht="36" customHeight="1" thickBot="1" x14ac:dyDescent="0.3">
      <c r="A5" s="1241"/>
      <c r="B5" s="1237"/>
      <c r="C5" s="1237"/>
      <c r="D5" s="144" t="s">
        <v>128</v>
      </c>
      <c r="E5" s="144" t="s">
        <v>199</v>
      </c>
      <c r="F5" s="144" t="s">
        <v>130</v>
      </c>
      <c r="G5" s="144" t="s">
        <v>128</v>
      </c>
      <c r="H5" s="145" t="s">
        <v>199</v>
      </c>
      <c r="I5" s="146" t="s">
        <v>130</v>
      </c>
    </row>
    <row r="6" spans="1:9" ht="15" customHeight="1" thickBot="1" x14ac:dyDescent="0.3">
      <c r="A6" s="1244" t="s">
        <v>200</v>
      </c>
      <c r="B6" s="1218"/>
      <c r="C6" s="1218"/>
      <c r="D6" s="1218"/>
      <c r="E6" s="1218"/>
      <c r="F6" s="1218"/>
      <c r="G6" s="1218"/>
      <c r="H6" s="1218"/>
      <c r="I6" s="1245"/>
    </row>
    <row r="7" spans="1:9" x14ac:dyDescent="0.25">
      <c r="A7" s="323" t="s">
        <v>132</v>
      </c>
      <c r="B7" s="324" t="s">
        <v>201</v>
      </c>
      <c r="C7" s="325"/>
      <c r="D7" s="326">
        <f>D8+D9+D10+D11+D13+D14+D15+D16</f>
        <v>29655584.66</v>
      </c>
      <c r="E7" s="327">
        <f>E8+E9+E10+E11+E13+E14+E15+E16</f>
        <v>86117.5</v>
      </c>
      <c r="F7" s="328">
        <f t="shared" ref="F7:F23" si="0">D7+E7</f>
        <v>29741702.16</v>
      </c>
      <c r="G7" s="329">
        <f>G8+G9+G10+G11+G13+G14+G15+G16</f>
        <v>20962991.450000003</v>
      </c>
      <c r="H7" s="327">
        <f>H8+H9+H10+H11+H13+H14+H15+H16</f>
        <v>94811</v>
      </c>
      <c r="I7" s="328">
        <f t="shared" ref="I7:I23" si="1">G7+H7</f>
        <v>21057802.450000003</v>
      </c>
    </row>
    <row r="8" spans="1:9" x14ac:dyDescent="0.25">
      <c r="A8" s="330" t="s">
        <v>135</v>
      </c>
      <c r="B8" s="331" t="s">
        <v>202</v>
      </c>
      <c r="C8" s="332" t="s">
        <v>203</v>
      </c>
      <c r="D8" s="333">
        <v>11010347.84</v>
      </c>
      <c r="E8" s="334">
        <v>0</v>
      </c>
      <c r="F8" s="335">
        <f t="shared" si="0"/>
        <v>11010347.84</v>
      </c>
      <c r="G8" s="336">
        <v>9979806.4499999993</v>
      </c>
      <c r="H8" s="334">
        <v>0</v>
      </c>
      <c r="I8" s="335">
        <f t="shared" si="1"/>
        <v>9979806.4499999993</v>
      </c>
    </row>
    <row r="9" spans="1:9" x14ac:dyDescent="0.25">
      <c r="A9" s="330" t="s">
        <v>137</v>
      </c>
      <c r="B9" s="331" t="s">
        <v>136</v>
      </c>
      <c r="C9" s="337"/>
      <c r="D9" s="333">
        <v>0</v>
      </c>
      <c r="E9" s="334">
        <v>0</v>
      </c>
      <c r="F9" s="335">
        <f t="shared" si="0"/>
        <v>0</v>
      </c>
      <c r="G9" s="336">
        <v>0</v>
      </c>
      <c r="H9" s="334">
        <v>0</v>
      </c>
      <c r="I9" s="335">
        <f t="shared" si="1"/>
        <v>0</v>
      </c>
    </row>
    <row r="10" spans="1:9" x14ac:dyDescent="0.25">
      <c r="A10" s="330" t="s">
        <v>140</v>
      </c>
      <c r="B10" s="331" t="s">
        <v>171</v>
      </c>
      <c r="C10" s="337"/>
      <c r="D10" s="333">
        <v>17075698.989999998</v>
      </c>
      <c r="E10" s="334">
        <v>8536</v>
      </c>
      <c r="F10" s="335">
        <f t="shared" si="0"/>
        <v>17084234.989999998</v>
      </c>
      <c r="G10" s="336">
        <v>9565157.3000000007</v>
      </c>
      <c r="H10" s="334">
        <v>25100</v>
      </c>
      <c r="I10" s="335">
        <f t="shared" si="1"/>
        <v>9590257.3000000007</v>
      </c>
    </row>
    <row r="11" spans="1:9" x14ac:dyDescent="0.25">
      <c r="A11" s="330" t="s">
        <v>143</v>
      </c>
      <c r="B11" s="331" t="s">
        <v>204</v>
      </c>
      <c r="C11" s="337"/>
      <c r="D11" s="333">
        <v>537472.67000000004</v>
      </c>
      <c r="E11" s="334">
        <v>0</v>
      </c>
      <c r="F11" s="335">
        <f t="shared" si="0"/>
        <v>537472.67000000004</v>
      </c>
      <c r="G11" s="336">
        <v>458502.32</v>
      </c>
      <c r="H11" s="334">
        <v>0</v>
      </c>
      <c r="I11" s="335">
        <f t="shared" si="1"/>
        <v>458502.32</v>
      </c>
    </row>
    <row r="12" spans="1:9" x14ac:dyDescent="0.25">
      <c r="A12" s="330" t="s">
        <v>146</v>
      </c>
      <c r="B12" s="338" t="s">
        <v>205</v>
      </c>
      <c r="C12" s="337"/>
      <c r="D12" s="333">
        <v>58678.41</v>
      </c>
      <c r="E12" s="334">
        <v>0</v>
      </c>
      <c r="F12" s="335">
        <f t="shared" si="0"/>
        <v>58678.41</v>
      </c>
      <c r="G12" s="336">
        <v>29917.11</v>
      </c>
      <c r="H12" s="334">
        <v>0</v>
      </c>
      <c r="I12" s="335">
        <f t="shared" si="1"/>
        <v>29917.11</v>
      </c>
    </row>
    <row r="13" spans="1:9" x14ac:dyDescent="0.25">
      <c r="A13" s="330" t="s">
        <v>148</v>
      </c>
      <c r="B13" s="331" t="s">
        <v>206</v>
      </c>
      <c r="C13" s="337"/>
      <c r="D13" s="333">
        <v>297465.15000000002</v>
      </c>
      <c r="E13" s="334">
        <v>50945.5</v>
      </c>
      <c r="F13" s="335">
        <f t="shared" si="0"/>
        <v>348410.65</v>
      </c>
      <c r="G13" s="336">
        <v>200867.85</v>
      </c>
      <c r="H13" s="334">
        <v>65421</v>
      </c>
      <c r="I13" s="335">
        <f t="shared" si="1"/>
        <v>266288.84999999998</v>
      </c>
    </row>
    <row r="14" spans="1:9" x14ac:dyDescent="0.25">
      <c r="A14" s="330" t="s">
        <v>151</v>
      </c>
      <c r="B14" s="331" t="s">
        <v>207</v>
      </c>
      <c r="C14" s="337"/>
      <c r="D14" s="333">
        <v>716849.62</v>
      </c>
      <c r="E14" s="334">
        <v>0</v>
      </c>
      <c r="F14" s="335">
        <f t="shared" si="0"/>
        <v>716849.62</v>
      </c>
      <c r="G14" s="336">
        <v>732547.26</v>
      </c>
      <c r="H14" s="334">
        <v>0</v>
      </c>
      <c r="I14" s="335">
        <f t="shared" si="1"/>
        <v>732547.26</v>
      </c>
    </row>
    <row r="15" spans="1:9" x14ac:dyDescent="0.25">
      <c r="A15" s="330" t="s">
        <v>154</v>
      </c>
      <c r="B15" s="331" t="s">
        <v>208</v>
      </c>
      <c r="C15" s="337"/>
      <c r="D15" s="333">
        <v>17731.11</v>
      </c>
      <c r="E15" s="334">
        <v>26636</v>
      </c>
      <c r="F15" s="335">
        <f t="shared" si="0"/>
        <v>44367.11</v>
      </c>
      <c r="G15" s="336">
        <v>25722.639999999999</v>
      </c>
      <c r="H15" s="334">
        <v>4290</v>
      </c>
      <c r="I15" s="335">
        <f t="shared" si="1"/>
        <v>30012.639999999999</v>
      </c>
    </row>
    <row r="16" spans="1:9" ht="15" customHeight="1" thickBot="1" x14ac:dyDescent="0.3">
      <c r="A16" s="339" t="s">
        <v>156</v>
      </c>
      <c r="B16" s="340" t="s">
        <v>209</v>
      </c>
      <c r="C16" s="341"/>
      <c r="D16" s="342">
        <v>19.28</v>
      </c>
      <c r="E16" s="343">
        <v>0</v>
      </c>
      <c r="F16" s="344">
        <f t="shared" si="0"/>
        <v>19.28</v>
      </c>
      <c r="G16" s="345">
        <v>387.63</v>
      </c>
      <c r="H16" s="343">
        <v>0</v>
      </c>
      <c r="I16" s="344">
        <f t="shared" si="1"/>
        <v>387.63</v>
      </c>
    </row>
    <row r="17" spans="1:9" ht="15" customHeight="1" thickBot="1" x14ac:dyDescent="0.3">
      <c r="A17" s="346" t="s">
        <v>159</v>
      </c>
      <c r="B17" s="347" t="s">
        <v>210</v>
      </c>
      <c r="C17" s="348"/>
      <c r="D17" s="349">
        <f>D18+D19+D20+D21+D22+D23</f>
        <v>16895082.98</v>
      </c>
      <c r="E17" s="350">
        <f>E18+E19+E20+E21+E22+E23</f>
        <v>89958.17</v>
      </c>
      <c r="F17" s="351">
        <f t="shared" si="0"/>
        <v>16985041.150000002</v>
      </c>
      <c r="G17" s="352">
        <f>G18+G19+G20+G21+G22+G23</f>
        <v>12796645.230000002</v>
      </c>
      <c r="H17" s="350">
        <f>H18+H19+H20+H21+H22+H23</f>
        <v>63543.39</v>
      </c>
      <c r="I17" s="351">
        <f t="shared" si="1"/>
        <v>12860188.620000003</v>
      </c>
    </row>
    <row r="18" spans="1:9" x14ac:dyDescent="0.25">
      <c r="A18" s="353" t="s">
        <v>162</v>
      </c>
      <c r="B18" s="354" t="s">
        <v>211</v>
      </c>
      <c r="C18" s="355"/>
      <c r="D18" s="356">
        <v>3481783.08</v>
      </c>
      <c r="E18" s="357">
        <v>34835.68</v>
      </c>
      <c r="F18" s="358">
        <f t="shared" si="0"/>
        <v>3516618.7600000002</v>
      </c>
      <c r="G18" s="359">
        <v>3147309.98</v>
      </c>
      <c r="H18" s="357">
        <v>28752.17</v>
      </c>
      <c r="I18" s="358">
        <f t="shared" si="1"/>
        <v>3176062.15</v>
      </c>
    </row>
    <row r="19" spans="1:9" ht="27.75" customHeight="1" x14ac:dyDescent="0.25">
      <c r="A19" s="330" t="s">
        <v>165</v>
      </c>
      <c r="B19" s="360" t="s">
        <v>212</v>
      </c>
      <c r="C19" s="337"/>
      <c r="D19" s="333">
        <v>2421245.38</v>
      </c>
      <c r="E19" s="334">
        <v>55122.49</v>
      </c>
      <c r="F19" s="335">
        <f t="shared" si="0"/>
        <v>2476367.87</v>
      </c>
      <c r="G19" s="336">
        <v>1912384.31</v>
      </c>
      <c r="H19" s="334">
        <v>34791.22</v>
      </c>
      <c r="I19" s="335">
        <f t="shared" si="1"/>
        <v>1947175.53</v>
      </c>
    </row>
    <row r="20" spans="1:9" x14ac:dyDescent="0.25">
      <c r="A20" s="330" t="s">
        <v>168</v>
      </c>
      <c r="B20" s="331" t="s">
        <v>213</v>
      </c>
      <c r="C20" s="337"/>
      <c r="D20" s="333">
        <v>6952909.3399999999</v>
      </c>
      <c r="E20" s="334">
        <v>0</v>
      </c>
      <c r="F20" s="335">
        <f t="shared" si="0"/>
        <v>6952909.3399999999</v>
      </c>
      <c r="G20" s="336">
        <v>6065241.0800000001</v>
      </c>
      <c r="H20" s="334">
        <v>0</v>
      </c>
      <c r="I20" s="335">
        <f t="shared" si="1"/>
        <v>6065241.0800000001</v>
      </c>
    </row>
    <row r="21" spans="1:9" x14ac:dyDescent="0.25">
      <c r="A21" s="330" t="s">
        <v>170</v>
      </c>
      <c r="B21" s="331" t="s">
        <v>214</v>
      </c>
      <c r="C21" s="337"/>
      <c r="D21" s="333">
        <v>909967.35</v>
      </c>
      <c r="E21" s="334">
        <v>0</v>
      </c>
      <c r="F21" s="335">
        <f t="shared" si="0"/>
        <v>909967.35</v>
      </c>
      <c r="G21" s="336">
        <v>828933.05</v>
      </c>
      <c r="H21" s="334">
        <v>0</v>
      </c>
      <c r="I21" s="335">
        <f t="shared" si="1"/>
        <v>828933.05</v>
      </c>
    </row>
    <row r="22" spans="1:9" x14ac:dyDescent="0.25">
      <c r="A22" s="330" t="s">
        <v>173</v>
      </c>
      <c r="B22" s="331" t="s">
        <v>215</v>
      </c>
      <c r="C22" s="337"/>
      <c r="D22" s="333">
        <v>71446.16</v>
      </c>
      <c r="E22" s="334">
        <v>0</v>
      </c>
      <c r="F22" s="335">
        <f t="shared" si="0"/>
        <v>71446.16</v>
      </c>
      <c r="G22" s="336">
        <v>37612.33</v>
      </c>
      <c r="H22" s="334">
        <v>0</v>
      </c>
      <c r="I22" s="335">
        <f t="shared" si="1"/>
        <v>37612.33</v>
      </c>
    </row>
    <row r="23" spans="1:9" ht="15" customHeight="1" thickBot="1" x14ac:dyDescent="0.3">
      <c r="A23" s="361" t="s">
        <v>176</v>
      </c>
      <c r="B23" s="362" t="s">
        <v>216</v>
      </c>
      <c r="C23" s="363"/>
      <c r="D23" s="364">
        <v>3057731.67</v>
      </c>
      <c r="E23" s="365">
        <v>0</v>
      </c>
      <c r="F23" s="366">
        <f t="shared" si="0"/>
        <v>3057731.67</v>
      </c>
      <c r="G23" s="367">
        <v>805164.48</v>
      </c>
      <c r="H23" s="365">
        <v>0</v>
      </c>
      <c r="I23" s="366">
        <f t="shared" si="1"/>
        <v>805164.48</v>
      </c>
    </row>
    <row r="24" spans="1:9" ht="15" customHeight="1" thickBot="1" x14ac:dyDescent="0.3">
      <c r="A24" s="346" t="s">
        <v>178</v>
      </c>
      <c r="B24" s="368" t="s">
        <v>217</v>
      </c>
      <c r="C24" s="369" t="s">
        <v>218</v>
      </c>
      <c r="D24" s="349">
        <f t="shared" ref="D24:I24" si="2">D7-D17</f>
        <v>12760501.68</v>
      </c>
      <c r="E24" s="350">
        <f t="shared" si="2"/>
        <v>-3840.6699999999983</v>
      </c>
      <c r="F24" s="351">
        <f t="shared" si="2"/>
        <v>12756661.009999998</v>
      </c>
      <c r="G24" s="352">
        <f t="shared" si="2"/>
        <v>8166346.2200000007</v>
      </c>
      <c r="H24" s="350">
        <f t="shared" si="2"/>
        <v>31267.61</v>
      </c>
      <c r="I24" s="351">
        <f t="shared" si="2"/>
        <v>8197613.8300000001</v>
      </c>
    </row>
    <row r="25" spans="1:9" x14ac:dyDescent="0.25">
      <c r="A25" s="1232" t="s">
        <v>219</v>
      </c>
      <c r="B25" s="1233"/>
      <c r="C25" s="1233"/>
      <c r="D25" s="1233"/>
      <c r="E25" s="1233"/>
      <c r="F25" s="1233"/>
      <c r="G25" s="1233"/>
      <c r="H25" s="1233"/>
      <c r="I25" s="1234"/>
    </row>
    <row r="26" spans="1:9" x14ac:dyDescent="0.25">
      <c r="A26" s="330" t="s">
        <v>180</v>
      </c>
      <c r="B26" s="331" t="s">
        <v>220</v>
      </c>
      <c r="C26" s="370"/>
      <c r="D26" s="371">
        <v>13954190.5</v>
      </c>
      <c r="E26" s="372">
        <v>14798</v>
      </c>
      <c r="F26" s="373">
        <f t="shared" ref="F26:F40" si="3">D26+E26</f>
        <v>13968988.5</v>
      </c>
      <c r="G26" s="374">
        <v>7551178.6600000001</v>
      </c>
      <c r="H26" s="372">
        <v>30200</v>
      </c>
      <c r="I26" s="373">
        <f t="shared" ref="I26:I40" si="4">G26+H26</f>
        <v>7581378.6600000001</v>
      </c>
    </row>
    <row r="27" spans="1:9" x14ac:dyDescent="0.25">
      <c r="A27" s="330" t="s">
        <v>182</v>
      </c>
      <c r="B27" s="331" t="s">
        <v>221</v>
      </c>
      <c r="C27" s="370"/>
      <c r="D27" s="371">
        <v>0</v>
      </c>
      <c r="E27" s="372">
        <v>0</v>
      </c>
      <c r="F27" s="373">
        <f t="shared" si="3"/>
        <v>0</v>
      </c>
      <c r="G27" s="374">
        <v>0</v>
      </c>
      <c r="H27" s="372">
        <v>0</v>
      </c>
      <c r="I27" s="373">
        <f t="shared" si="4"/>
        <v>0</v>
      </c>
    </row>
    <row r="28" spans="1:9" x14ac:dyDescent="0.25">
      <c r="A28" s="330" t="s">
        <v>184</v>
      </c>
      <c r="B28" s="331" t="s">
        <v>222</v>
      </c>
      <c r="C28" s="370"/>
      <c r="D28" s="371">
        <v>0</v>
      </c>
      <c r="E28" s="372">
        <v>0</v>
      </c>
      <c r="F28" s="373">
        <f t="shared" si="3"/>
        <v>0</v>
      </c>
      <c r="G28" s="374">
        <v>0</v>
      </c>
      <c r="H28" s="372">
        <v>0</v>
      </c>
      <c r="I28" s="373">
        <f t="shared" si="4"/>
        <v>0</v>
      </c>
    </row>
    <row r="29" spans="1:9" x14ac:dyDescent="0.25">
      <c r="A29" s="330" t="s">
        <v>187</v>
      </c>
      <c r="B29" s="375" t="s">
        <v>223</v>
      </c>
      <c r="C29" s="370"/>
      <c r="D29" s="371">
        <v>0</v>
      </c>
      <c r="E29" s="372">
        <v>0</v>
      </c>
      <c r="F29" s="373">
        <f t="shared" si="3"/>
        <v>0</v>
      </c>
      <c r="G29" s="374">
        <v>0</v>
      </c>
      <c r="H29" s="372">
        <v>0</v>
      </c>
      <c r="I29" s="373">
        <f t="shared" si="4"/>
        <v>0</v>
      </c>
    </row>
    <row r="30" spans="1:9" x14ac:dyDescent="0.25">
      <c r="A30" s="330" t="s">
        <v>189</v>
      </c>
      <c r="B30" s="375" t="s">
        <v>224</v>
      </c>
      <c r="C30" s="370"/>
      <c r="D30" s="371">
        <v>0</v>
      </c>
      <c r="E30" s="372">
        <v>0</v>
      </c>
      <c r="F30" s="373">
        <f t="shared" si="3"/>
        <v>0</v>
      </c>
      <c r="G30" s="374">
        <v>0</v>
      </c>
      <c r="H30" s="372">
        <v>0</v>
      </c>
      <c r="I30" s="373">
        <f t="shared" si="4"/>
        <v>0</v>
      </c>
    </row>
    <row r="31" spans="1:9" x14ac:dyDescent="0.25">
      <c r="A31" s="330" t="s">
        <v>191</v>
      </c>
      <c r="B31" s="375" t="s">
        <v>225</v>
      </c>
      <c r="C31" s="370"/>
      <c r="D31" s="371">
        <v>0</v>
      </c>
      <c r="E31" s="372">
        <v>0</v>
      </c>
      <c r="F31" s="373">
        <f t="shared" si="3"/>
        <v>0</v>
      </c>
      <c r="G31" s="374">
        <v>0</v>
      </c>
      <c r="H31" s="372">
        <v>0</v>
      </c>
      <c r="I31" s="373">
        <f t="shared" si="4"/>
        <v>0</v>
      </c>
    </row>
    <row r="32" spans="1:9" x14ac:dyDescent="0.25">
      <c r="A32" s="330" t="s">
        <v>193</v>
      </c>
      <c r="B32" s="375" t="s">
        <v>226</v>
      </c>
      <c r="C32" s="370"/>
      <c r="D32" s="371">
        <v>0</v>
      </c>
      <c r="E32" s="372">
        <v>0</v>
      </c>
      <c r="F32" s="373">
        <f t="shared" si="3"/>
        <v>0</v>
      </c>
      <c r="G32" s="374">
        <v>0</v>
      </c>
      <c r="H32" s="372">
        <v>0</v>
      </c>
      <c r="I32" s="373">
        <f t="shared" si="4"/>
        <v>0</v>
      </c>
    </row>
    <row r="33" spans="1:9" x14ac:dyDescent="0.25">
      <c r="A33" s="330" t="s">
        <v>195</v>
      </c>
      <c r="B33" s="375" t="s">
        <v>227</v>
      </c>
      <c r="C33" s="370"/>
      <c r="D33" s="371">
        <v>378484</v>
      </c>
      <c r="E33" s="372">
        <v>0</v>
      </c>
      <c r="F33" s="373">
        <f t="shared" si="3"/>
        <v>378484</v>
      </c>
      <c r="G33" s="374">
        <v>584471.75</v>
      </c>
      <c r="H33" s="372">
        <v>0</v>
      </c>
      <c r="I33" s="373">
        <f t="shared" si="4"/>
        <v>584471.75</v>
      </c>
    </row>
    <row r="34" spans="1:9" x14ac:dyDescent="0.25">
      <c r="A34" s="330" t="s">
        <v>228</v>
      </c>
      <c r="B34" s="375" t="s">
        <v>229</v>
      </c>
      <c r="C34" s="370"/>
      <c r="D34" s="371">
        <v>0</v>
      </c>
      <c r="E34" s="372">
        <v>0</v>
      </c>
      <c r="F34" s="373">
        <f t="shared" si="3"/>
        <v>0</v>
      </c>
      <c r="G34" s="374">
        <v>0</v>
      </c>
      <c r="H34" s="372">
        <v>0</v>
      </c>
      <c r="I34" s="373">
        <f t="shared" si="4"/>
        <v>0</v>
      </c>
    </row>
    <row r="35" spans="1:9" x14ac:dyDescent="0.25">
      <c r="A35" s="330" t="s">
        <v>230</v>
      </c>
      <c r="B35" s="375" t="s">
        <v>231</v>
      </c>
      <c r="C35" s="370"/>
      <c r="D35" s="371">
        <v>0</v>
      </c>
      <c r="E35" s="372">
        <v>0</v>
      </c>
      <c r="F35" s="373">
        <f t="shared" si="3"/>
        <v>0</v>
      </c>
      <c r="G35" s="374">
        <v>0</v>
      </c>
      <c r="H35" s="372">
        <v>0</v>
      </c>
      <c r="I35" s="373">
        <f t="shared" si="4"/>
        <v>0</v>
      </c>
    </row>
    <row r="36" spans="1:9" x14ac:dyDescent="0.25">
      <c r="A36" s="330" t="s">
        <v>232</v>
      </c>
      <c r="B36" s="375" t="s">
        <v>233</v>
      </c>
      <c r="C36" s="370"/>
      <c r="D36" s="371">
        <v>0</v>
      </c>
      <c r="E36" s="372">
        <v>0</v>
      </c>
      <c r="F36" s="373">
        <f t="shared" si="3"/>
        <v>0</v>
      </c>
      <c r="G36" s="374">
        <v>0</v>
      </c>
      <c r="H36" s="372">
        <v>0</v>
      </c>
      <c r="I36" s="373">
        <f t="shared" si="4"/>
        <v>0</v>
      </c>
    </row>
    <row r="37" spans="1:9" x14ac:dyDescent="0.25">
      <c r="A37" s="330" t="s">
        <v>234</v>
      </c>
      <c r="B37" s="375" t="s">
        <v>235</v>
      </c>
      <c r="C37" s="370"/>
      <c r="D37" s="371">
        <v>0</v>
      </c>
      <c r="E37" s="372">
        <v>0</v>
      </c>
      <c r="F37" s="373">
        <f t="shared" si="3"/>
        <v>0</v>
      </c>
      <c r="G37" s="374">
        <v>0</v>
      </c>
      <c r="H37" s="372">
        <v>0</v>
      </c>
      <c r="I37" s="373">
        <f t="shared" si="4"/>
        <v>0</v>
      </c>
    </row>
    <row r="38" spans="1:9" x14ac:dyDescent="0.25">
      <c r="A38" s="330" t="s">
        <v>236</v>
      </c>
      <c r="B38" s="375" t="s">
        <v>237</v>
      </c>
      <c r="C38" s="370"/>
      <c r="D38" s="371">
        <v>0</v>
      </c>
      <c r="E38" s="372">
        <v>0</v>
      </c>
      <c r="F38" s="373">
        <f t="shared" si="3"/>
        <v>0</v>
      </c>
      <c r="G38" s="374">
        <v>0</v>
      </c>
      <c r="H38" s="372">
        <v>0</v>
      </c>
      <c r="I38" s="373">
        <f t="shared" si="4"/>
        <v>0</v>
      </c>
    </row>
    <row r="39" spans="1:9" x14ac:dyDescent="0.25">
      <c r="A39" s="330" t="s">
        <v>238</v>
      </c>
      <c r="B39" s="375" t="s">
        <v>239</v>
      </c>
      <c r="C39" s="370"/>
      <c r="D39" s="371">
        <v>0</v>
      </c>
      <c r="E39" s="372">
        <v>0</v>
      </c>
      <c r="F39" s="373">
        <f t="shared" si="3"/>
        <v>0</v>
      </c>
      <c r="G39" s="374">
        <v>0</v>
      </c>
      <c r="H39" s="372">
        <v>0</v>
      </c>
      <c r="I39" s="373">
        <f t="shared" si="4"/>
        <v>0</v>
      </c>
    </row>
    <row r="40" spans="1:9" ht="15" customHeight="1" thickBot="1" x14ac:dyDescent="0.3">
      <c r="A40" s="361" t="s">
        <v>240</v>
      </c>
      <c r="B40" s="376" t="s">
        <v>241</v>
      </c>
      <c r="C40" s="377"/>
      <c r="D40" s="371">
        <v>0</v>
      </c>
      <c r="E40" s="372">
        <v>0</v>
      </c>
      <c r="F40" s="378">
        <f t="shared" si="3"/>
        <v>0</v>
      </c>
      <c r="G40" s="374">
        <v>0</v>
      </c>
      <c r="H40" s="372">
        <v>0</v>
      </c>
      <c r="I40" s="378">
        <f t="shared" si="4"/>
        <v>0</v>
      </c>
    </row>
    <row r="41" spans="1:9" ht="15" customHeight="1" thickBot="1" x14ac:dyDescent="0.3">
      <c r="A41" s="346" t="s">
        <v>242</v>
      </c>
      <c r="B41" s="368" t="s">
        <v>243</v>
      </c>
      <c r="C41" s="379"/>
      <c r="D41" s="380">
        <f t="shared" ref="D41:I41" si="5">D40+D39+D38+D37+D36+D35+D34+D33+D32-D31-D30-D29-D28-D27-D26</f>
        <v>-13575706.5</v>
      </c>
      <c r="E41" s="381">
        <f t="shared" si="5"/>
        <v>-14798</v>
      </c>
      <c r="F41" s="382">
        <f t="shared" si="5"/>
        <v>-13590504.5</v>
      </c>
      <c r="G41" s="383">
        <f t="shared" si="5"/>
        <v>-6966706.9100000001</v>
      </c>
      <c r="H41" s="381">
        <f t="shared" si="5"/>
        <v>-30200</v>
      </c>
      <c r="I41" s="382">
        <f t="shared" si="5"/>
        <v>-6996906.9100000001</v>
      </c>
    </row>
    <row r="42" spans="1:9" x14ac:dyDescent="0.25">
      <c r="A42" s="1232" t="s">
        <v>244</v>
      </c>
      <c r="B42" s="1233"/>
      <c r="C42" s="1233"/>
      <c r="D42" s="1233"/>
      <c r="E42" s="1233"/>
      <c r="F42" s="1233"/>
      <c r="G42" s="1233"/>
      <c r="H42" s="1233"/>
      <c r="I42" s="1234"/>
    </row>
    <row r="43" spans="1:9" ht="24" customHeight="1" x14ac:dyDescent="0.25">
      <c r="A43" s="330" t="s">
        <v>242</v>
      </c>
      <c r="B43" s="360" t="s">
        <v>245</v>
      </c>
      <c r="C43" s="370"/>
      <c r="D43" s="371">
        <v>0</v>
      </c>
      <c r="E43" s="372">
        <v>0</v>
      </c>
      <c r="F43" s="373">
        <f t="shared" ref="F43:F51" si="6">E43+D43</f>
        <v>0</v>
      </c>
      <c r="G43" s="374">
        <v>0</v>
      </c>
      <c r="H43" s="372">
        <v>0</v>
      </c>
      <c r="I43" s="373">
        <f t="shared" ref="I43:I51" si="7">H43+G43</f>
        <v>0</v>
      </c>
    </row>
    <row r="44" spans="1:9" x14ac:dyDescent="0.25">
      <c r="A44" s="330" t="s">
        <v>246</v>
      </c>
      <c r="B44" s="331" t="s">
        <v>247</v>
      </c>
      <c r="C44" s="370"/>
      <c r="D44" s="371">
        <v>0</v>
      </c>
      <c r="E44" s="372">
        <v>0</v>
      </c>
      <c r="F44" s="373">
        <f t="shared" si="6"/>
        <v>0</v>
      </c>
      <c r="G44" s="374">
        <v>0</v>
      </c>
      <c r="H44" s="372">
        <v>0</v>
      </c>
      <c r="I44" s="373">
        <f t="shared" si="7"/>
        <v>0</v>
      </c>
    </row>
    <row r="45" spans="1:9" ht="22.5" x14ac:dyDescent="0.25">
      <c r="A45" s="330" t="s">
        <v>248</v>
      </c>
      <c r="B45" s="360" t="s">
        <v>249</v>
      </c>
      <c r="C45" s="370"/>
      <c r="D45" s="371">
        <v>0</v>
      </c>
      <c r="E45" s="372">
        <v>0</v>
      </c>
      <c r="F45" s="373">
        <f t="shared" si="6"/>
        <v>0</v>
      </c>
      <c r="G45" s="374">
        <v>0</v>
      </c>
      <c r="H45" s="372">
        <v>0</v>
      </c>
      <c r="I45" s="373">
        <f t="shared" si="7"/>
        <v>0</v>
      </c>
    </row>
    <row r="46" spans="1:9" x14ac:dyDescent="0.25">
      <c r="A46" s="330" t="s">
        <v>250</v>
      </c>
      <c r="B46" s="331" t="s">
        <v>251</v>
      </c>
      <c r="C46" s="370"/>
      <c r="D46" s="371">
        <v>0</v>
      </c>
      <c r="E46" s="372">
        <v>0</v>
      </c>
      <c r="F46" s="373">
        <f t="shared" si="6"/>
        <v>0</v>
      </c>
      <c r="G46" s="374">
        <v>0</v>
      </c>
      <c r="H46" s="372">
        <v>0</v>
      </c>
      <c r="I46" s="373">
        <f t="shared" si="7"/>
        <v>0</v>
      </c>
    </row>
    <row r="47" spans="1:9" ht="22.5" x14ac:dyDescent="0.25">
      <c r="A47" s="330" t="s">
        <v>252</v>
      </c>
      <c r="B47" s="360" t="s">
        <v>253</v>
      </c>
      <c r="C47" s="370"/>
      <c r="D47" s="371">
        <v>0</v>
      </c>
      <c r="E47" s="372">
        <v>0</v>
      </c>
      <c r="F47" s="373">
        <f t="shared" si="6"/>
        <v>0</v>
      </c>
      <c r="G47" s="374">
        <v>0</v>
      </c>
      <c r="H47" s="372">
        <v>0</v>
      </c>
      <c r="I47" s="373">
        <f t="shared" si="7"/>
        <v>0</v>
      </c>
    </row>
    <row r="48" spans="1:9" ht="12.75" customHeight="1" x14ac:dyDescent="0.25">
      <c r="A48" s="330" t="s">
        <v>254</v>
      </c>
      <c r="B48" s="331" t="s">
        <v>255</v>
      </c>
      <c r="C48" s="370"/>
      <c r="D48" s="371">
        <v>0</v>
      </c>
      <c r="E48" s="372">
        <v>0</v>
      </c>
      <c r="F48" s="373">
        <f t="shared" si="6"/>
        <v>0</v>
      </c>
      <c r="G48" s="374">
        <v>0</v>
      </c>
      <c r="H48" s="372">
        <v>0</v>
      </c>
      <c r="I48" s="373">
        <f t="shared" si="7"/>
        <v>0</v>
      </c>
    </row>
    <row r="49" spans="1:9" x14ac:dyDescent="0.25">
      <c r="A49" s="330" t="s">
        <v>256</v>
      </c>
      <c r="B49" s="331" t="s">
        <v>257</v>
      </c>
      <c r="C49" s="370"/>
      <c r="D49" s="371">
        <v>0</v>
      </c>
      <c r="E49" s="372">
        <v>0</v>
      </c>
      <c r="F49" s="373">
        <f t="shared" si="6"/>
        <v>0</v>
      </c>
      <c r="G49" s="374">
        <v>0</v>
      </c>
      <c r="H49" s="372">
        <v>0</v>
      </c>
      <c r="I49" s="373">
        <f t="shared" si="7"/>
        <v>0</v>
      </c>
    </row>
    <row r="50" spans="1:9" x14ac:dyDescent="0.25">
      <c r="A50" s="330" t="s">
        <v>258</v>
      </c>
      <c r="B50" s="331" t="s">
        <v>259</v>
      </c>
      <c r="C50" s="370"/>
      <c r="D50" s="371">
        <v>0</v>
      </c>
      <c r="E50" s="372">
        <v>0</v>
      </c>
      <c r="F50" s="373">
        <f t="shared" si="6"/>
        <v>0</v>
      </c>
      <c r="G50" s="374">
        <v>0</v>
      </c>
      <c r="H50" s="372">
        <v>0</v>
      </c>
      <c r="I50" s="373">
        <f t="shared" si="7"/>
        <v>0</v>
      </c>
    </row>
    <row r="51" spans="1:9" ht="15" customHeight="1" thickBot="1" x14ac:dyDescent="0.3">
      <c r="A51" s="361" t="s">
        <v>260</v>
      </c>
      <c r="B51" s="362" t="s">
        <v>261</v>
      </c>
      <c r="C51" s="370"/>
      <c r="D51" s="371">
        <v>151539.79999999999</v>
      </c>
      <c r="E51" s="372">
        <v>0</v>
      </c>
      <c r="F51" s="378">
        <f t="shared" si="6"/>
        <v>151539.79999999999</v>
      </c>
      <c r="G51" s="374">
        <v>77490.3</v>
      </c>
      <c r="H51" s="372">
        <v>0</v>
      </c>
      <c r="I51" s="378">
        <f t="shared" si="7"/>
        <v>77490.3</v>
      </c>
    </row>
    <row r="52" spans="1:9" ht="15" customHeight="1" thickBot="1" x14ac:dyDescent="0.3">
      <c r="A52" s="346" t="s">
        <v>262</v>
      </c>
      <c r="B52" s="384" t="s">
        <v>263</v>
      </c>
      <c r="C52" s="379"/>
      <c r="D52" s="380">
        <f t="shared" ref="D52:I52" si="8">SUM(D53:D55)</f>
        <v>0</v>
      </c>
      <c r="E52" s="381">
        <f t="shared" si="8"/>
        <v>0</v>
      </c>
      <c r="F52" s="382">
        <f t="shared" si="8"/>
        <v>0</v>
      </c>
      <c r="G52" s="383">
        <f t="shared" si="8"/>
        <v>0</v>
      </c>
      <c r="H52" s="381">
        <f t="shared" si="8"/>
        <v>0</v>
      </c>
      <c r="I52" s="382">
        <f t="shared" si="8"/>
        <v>0</v>
      </c>
    </row>
    <row r="53" spans="1:9" ht="22.5" x14ac:dyDescent="0.25">
      <c r="A53" s="353" t="s">
        <v>264</v>
      </c>
      <c r="B53" s="385" t="s">
        <v>265</v>
      </c>
      <c r="C53" s="386"/>
      <c r="D53" s="387">
        <v>0</v>
      </c>
      <c r="E53" s="388">
        <v>0</v>
      </c>
      <c r="F53" s="389">
        <f>E53+D53</f>
        <v>0</v>
      </c>
      <c r="G53" s="390">
        <v>0</v>
      </c>
      <c r="H53" s="388">
        <v>0</v>
      </c>
      <c r="I53" s="389">
        <f>H53+G53</f>
        <v>0</v>
      </c>
    </row>
    <row r="54" spans="1:9" x14ac:dyDescent="0.25">
      <c r="A54" s="330" t="s">
        <v>266</v>
      </c>
      <c r="B54" s="391" t="s">
        <v>267</v>
      </c>
      <c r="C54" s="370"/>
      <c r="D54" s="371">
        <v>0</v>
      </c>
      <c r="E54" s="372">
        <v>0</v>
      </c>
      <c r="F54" s="373">
        <f>E54+D54</f>
        <v>0</v>
      </c>
      <c r="G54" s="374">
        <v>0</v>
      </c>
      <c r="H54" s="372">
        <v>0</v>
      </c>
      <c r="I54" s="373">
        <f>H54+G54</f>
        <v>0</v>
      </c>
    </row>
    <row r="55" spans="1:9" ht="15" customHeight="1" thickBot="1" x14ac:dyDescent="0.3">
      <c r="A55" s="361" t="s">
        <v>268</v>
      </c>
      <c r="B55" s="392" t="s">
        <v>269</v>
      </c>
      <c r="C55" s="377"/>
      <c r="D55" s="393">
        <v>0</v>
      </c>
      <c r="E55" s="394">
        <v>0</v>
      </c>
      <c r="F55" s="378">
        <f>E55+D55</f>
        <v>0</v>
      </c>
      <c r="G55" s="395">
        <v>0</v>
      </c>
      <c r="H55" s="394">
        <v>0</v>
      </c>
      <c r="I55" s="378">
        <f>H55+G55</f>
        <v>0</v>
      </c>
    </row>
    <row r="56" spans="1:9" ht="18.75" customHeight="1" thickBot="1" x14ac:dyDescent="0.3">
      <c r="A56" s="346" t="s">
        <v>270</v>
      </c>
      <c r="B56" s="368" t="s">
        <v>244</v>
      </c>
      <c r="C56" s="379"/>
      <c r="D56" s="380">
        <f t="shared" ref="D56:I56" si="9">D43+D44+D45+D46-D47-D48-D49-D50-D51-D52</f>
        <v>-151539.79999999999</v>
      </c>
      <c r="E56" s="381">
        <f t="shared" si="9"/>
        <v>0</v>
      </c>
      <c r="F56" s="382">
        <f t="shared" si="9"/>
        <v>-151539.79999999999</v>
      </c>
      <c r="G56" s="383">
        <f t="shared" si="9"/>
        <v>-77490.3</v>
      </c>
      <c r="H56" s="381">
        <f t="shared" si="9"/>
        <v>0</v>
      </c>
      <c r="I56" s="382">
        <f t="shared" si="9"/>
        <v>-77490.3</v>
      </c>
    </row>
    <row r="57" spans="1:9" ht="27" customHeight="1" thickBot="1" x14ac:dyDescent="0.3">
      <c r="A57" s="346" t="s">
        <v>271</v>
      </c>
      <c r="B57" s="396" t="s">
        <v>272</v>
      </c>
      <c r="C57" s="397"/>
      <c r="D57" s="380">
        <f t="shared" ref="D57:I57" si="10">D24+D41+D56</f>
        <v>-966744.62000000034</v>
      </c>
      <c r="E57" s="381">
        <f t="shared" si="10"/>
        <v>-18638.669999999998</v>
      </c>
      <c r="F57" s="382">
        <f t="shared" si="10"/>
        <v>-985383.29000000213</v>
      </c>
      <c r="G57" s="383">
        <f t="shared" si="10"/>
        <v>1122149.0100000005</v>
      </c>
      <c r="H57" s="381">
        <f t="shared" si="10"/>
        <v>1067.6100000000006</v>
      </c>
      <c r="I57" s="382">
        <f t="shared" si="10"/>
        <v>1123216.6199999999</v>
      </c>
    </row>
    <row r="58" spans="1:9" ht="24.6" customHeight="1" thickBot="1" x14ac:dyDescent="0.3">
      <c r="A58" s="346" t="s">
        <v>273</v>
      </c>
      <c r="B58" s="396" t="s">
        <v>274</v>
      </c>
      <c r="C58" s="397"/>
      <c r="D58" s="380">
        <f t="shared" ref="D58:I58" si="11">SUM(D59:D61)</f>
        <v>1605615.44</v>
      </c>
      <c r="E58" s="381">
        <f t="shared" si="11"/>
        <v>41508.61</v>
      </c>
      <c r="F58" s="382">
        <f t="shared" si="11"/>
        <v>1647124.05</v>
      </c>
      <c r="G58" s="383">
        <f t="shared" si="11"/>
        <v>483466.43</v>
      </c>
      <c r="H58" s="381">
        <f t="shared" si="11"/>
        <v>40441</v>
      </c>
      <c r="I58" s="382">
        <f t="shared" si="11"/>
        <v>523907.43</v>
      </c>
    </row>
    <row r="59" spans="1:9" ht="24" customHeight="1" x14ac:dyDescent="0.25">
      <c r="A59" s="353" t="s">
        <v>275</v>
      </c>
      <c r="B59" s="398" t="s">
        <v>276</v>
      </c>
      <c r="C59" s="386"/>
      <c r="D59" s="387">
        <f>G64</f>
        <v>1605615.44</v>
      </c>
      <c r="E59" s="388">
        <f>H64</f>
        <v>41508.61</v>
      </c>
      <c r="F59" s="389">
        <f>E59+D59</f>
        <v>1647124.05</v>
      </c>
      <c r="G59" s="390">
        <v>483466.43</v>
      </c>
      <c r="H59" s="388">
        <v>40441</v>
      </c>
      <c r="I59" s="389">
        <f>H59+G59</f>
        <v>523907.43</v>
      </c>
    </row>
    <row r="60" spans="1:9" x14ac:dyDescent="0.25">
      <c r="A60" s="330" t="s">
        <v>277</v>
      </c>
      <c r="B60" s="399" t="s">
        <v>278</v>
      </c>
      <c r="C60" s="370"/>
      <c r="D60" s="371">
        <v>0</v>
      </c>
      <c r="E60" s="372">
        <v>0</v>
      </c>
      <c r="F60" s="373">
        <f>E60+D60</f>
        <v>0</v>
      </c>
      <c r="G60" s="374">
        <v>0</v>
      </c>
      <c r="H60" s="372">
        <v>0</v>
      </c>
      <c r="I60" s="373">
        <f>H60+G60</f>
        <v>0</v>
      </c>
    </row>
    <row r="61" spans="1:9" x14ac:dyDescent="0.25">
      <c r="A61" s="330" t="s">
        <v>279</v>
      </c>
      <c r="B61" s="399" t="s">
        <v>280</v>
      </c>
      <c r="C61" s="370"/>
      <c r="D61" s="371">
        <v>0</v>
      </c>
      <c r="E61" s="372">
        <v>0</v>
      </c>
      <c r="F61" s="373">
        <f>E61+D61</f>
        <v>0</v>
      </c>
      <c r="G61" s="374">
        <v>0</v>
      </c>
      <c r="H61" s="372">
        <v>0</v>
      </c>
      <c r="I61" s="373">
        <f>H61+G61</f>
        <v>0</v>
      </c>
    </row>
    <row r="62" spans="1:9" ht="15" customHeight="1" thickBot="1" x14ac:dyDescent="0.3">
      <c r="A62" s="361" t="s">
        <v>281</v>
      </c>
      <c r="B62" s="362" t="s">
        <v>282</v>
      </c>
      <c r="C62" s="377"/>
      <c r="D62" s="393">
        <v>0</v>
      </c>
      <c r="E62" s="394">
        <v>0</v>
      </c>
      <c r="F62" s="378">
        <f>E62+D62</f>
        <v>0</v>
      </c>
      <c r="G62" s="395">
        <v>0</v>
      </c>
      <c r="H62" s="394">
        <v>0</v>
      </c>
      <c r="I62" s="378">
        <f>H62+G62</f>
        <v>0</v>
      </c>
    </row>
    <row r="63" spans="1:9" ht="24.6" customHeight="1" thickBot="1" x14ac:dyDescent="0.3">
      <c r="A63" s="346" t="s">
        <v>283</v>
      </c>
      <c r="B63" s="396" t="s">
        <v>284</v>
      </c>
      <c r="C63" s="397"/>
      <c r="D63" s="380">
        <f t="shared" ref="D63:I63" si="12">SUM(D64:D66)</f>
        <v>638870.81999999995</v>
      </c>
      <c r="E63" s="381">
        <f t="shared" si="12"/>
        <v>22869.94</v>
      </c>
      <c r="F63" s="382">
        <f t="shared" si="12"/>
        <v>661740.75999999989</v>
      </c>
      <c r="G63" s="383">
        <f t="shared" si="12"/>
        <v>1605615.44</v>
      </c>
      <c r="H63" s="381">
        <f t="shared" si="12"/>
        <v>41508.61</v>
      </c>
      <c r="I63" s="382">
        <f t="shared" si="12"/>
        <v>1647124.05</v>
      </c>
    </row>
    <row r="64" spans="1:9" ht="24" customHeight="1" x14ac:dyDescent="0.25">
      <c r="A64" s="353" t="s">
        <v>285</v>
      </c>
      <c r="B64" s="398" t="s">
        <v>276</v>
      </c>
      <c r="C64" s="386"/>
      <c r="D64" s="387">
        <v>638870.81999999995</v>
      </c>
      <c r="E64" s="388">
        <v>22869.94</v>
      </c>
      <c r="F64" s="389">
        <f>E64+D64</f>
        <v>661740.75999999989</v>
      </c>
      <c r="G64" s="390">
        <v>1605615.44</v>
      </c>
      <c r="H64" s="388">
        <v>41508.61</v>
      </c>
      <c r="I64" s="389">
        <f>H64+G64</f>
        <v>1647124.05</v>
      </c>
    </row>
    <row r="65" spans="1:9" x14ac:dyDescent="0.25">
      <c r="A65" s="330" t="s">
        <v>286</v>
      </c>
      <c r="B65" s="399" t="s">
        <v>278</v>
      </c>
      <c r="C65" s="370"/>
      <c r="D65" s="371">
        <v>0</v>
      </c>
      <c r="E65" s="372">
        <v>0</v>
      </c>
      <c r="F65" s="373">
        <f>E65+D65</f>
        <v>0</v>
      </c>
      <c r="G65" s="374">
        <v>0</v>
      </c>
      <c r="H65" s="372">
        <v>0</v>
      </c>
      <c r="I65" s="373">
        <f>H65+G65</f>
        <v>0</v>
      </c>
    </row>
    <row r="66" spans="1:9" ht="15" customHeight="1" thickBot="1" x14ac:dyDescent="0.3">
      <c r="A66" s="339" t="s">
        <v>287</v>
      </c>
      <c r="B66" s="400" t="s">
        <v>280</v>
      </c>
      <c r="C66" s="401"/>
      <c r="D66" s="402">
        <v>0</v>
      </c>
      <c r="E66" s="403">
        <v>0</v>
      </c>
      <c r="F66" s="404">
        <f>E66+D66</f>
        <v>0</v>
      </c>
      <c r="G66" s="405">
        <v>0</v>
      </c>
      <c r="H66" s="403">
        <v>0</v>
      </c>
      <c r="I66" s="404">
        <f>H66+G66</f>
        <v>0</v>
      </c>
    </row>
    <row r="67" spans="1:9" x14ac:dyDescent="0.25">
      <c r="A67" s="147"/>
      <c r="B67" s="147"/>
      <c r="C67" s="148"/>
      <c r="D67" s="147"/>
      <c r="E67" s="147"/>
      <c r="F67" s="147"/>
      <c r="G67" s="147"/>
      <c r="H67" s="147"/>
      <c r="I67" s="147"/>
    </row>
    <row r="68" spans="1:9" ht="31.5" customHeight="1" x14ac:dyDescent="0.25">
      <c r="A68" s="149"/>
      <c r="B68" s="214" t="s">
        <v>1014</v>
      </c>
      <c r="C68" s="151"/>
      <c r="D68" s="150"/>
      <c r="E68" s="150"/>
      <c r="F68" s="150"/>
      <c r="G68" s="150"/>
      <c r="H68" s="150"/>
      <c r="I68" s="150"/>
    </row>
    <row r="69" spans="1:9" ht="40.5" customHeight="1" x14ac:dyDescent="0.25">
      <c r="A69" s="150"/>
      <c r="B69" s="215" t="s">
        <v>1015</v>
      </c>
      <c r="C69" s="150"/>
      <c r="D69" s="150"/>
      <c r="E69" s="150"/>
      <c r="F69" s="150"/>
      <c r="G69" s="150"/>
      <c r="H69" s="150"/>
      <c r="I69" s="150"/>
    </row>
    <row r="70" spans="1:9" ht="25.5" customHeight="1" x14ac:dyDescent="0.25">
      <c r="B70" s="217" t="s">
        <v>1016</v>
      </c>
    </row>
  </sheetData>
  <mergeCells count="10">
    <mergeCell ref="A25:I25"/>
    <mergeCell ref="A2:I2"/>
    <mergeCell ref="B4:B5"/>
    <mergeCell ref="A42:I42"/>
    <mergeCell ref="C4:C5"/>
    <mergeCell ref="B3:C3"/>
    <mergeCell ref="A4:A5"/>
    <mergeCell ref="D4:F4"/>
    <mergeCell ref="G4:I4"/>
    <mergeCell ref="A6:I6"/>
  </mergeCells>
  <pageMargins left="0.7" right="0.7" top="0.75" bottom="0.75" header="0.3" footer="0.3"/>
  <pageSetup scale="75"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L43"/>
  <sheetViews>
    <sheetView topLeftCell="A16" zoomScaleNormal="100" workbookViewId="0">
      <selection activeCell="F42" sqref="F42"/>
    </sheetView>
  </sheetViews>
  <sheetFormatPr defaultColWidth="9.140625" defaultRowHeight="15" x14ac:dyDescent="0.25"/>
  <cols>
    <col min="1" max="1" width="7" style="159" customWidth="1"/>
    <col min="2" max="2" width="37.85546875" style="1" customWidth="1"/>
    <col min="3" max="3" width="8.5703125" style="62" customWidth="1"/>
    <col min="4" max="4" width="5.85546875" style="1" customWidth="1"/>
    <col min="5" max="5" width="15.85546875" style="1" customWidth="1"/>
    <col min="6" max="6" width="12.7109375" style="1" customWidth="1"/>
    <col min="7" max="7" width="10.85546875" style="1" customWidth="1"/>
    <col min="8" max="8" width="17.85546875" style="1" customWidth="1"/>
    <col min="9" max="10" width="9.140625" style="1" customWidth="1"/>
    <col min="11" max="11" width="13.85546875" style="1" customWidth="1"/>
    <col min="12" max="12" width="12.42578125" style="1" customWidth="1"/>
    <col min="13" max="14" width="9.140625" style="1" customWidth="1"/>
    <col min="15" max="16384" width="9.140625" style="1"/>
  </cols>
  <sheetData>
    <row r="1" spans="1:8" x14ac:dyDescent="0.25">
      <c r="A1" s="1258" t="s">
        <v>288</v>
      </c>
      <c r="B1" s="1218"/>
      <c r="C1" s="1225"/>
      <c r="D1" s="1218"/>
      <c r="E1" s="1218"/>
      <c r="F1" s="1218"/>
      <c r="G1" s="46" t="s">
        <v>289</v>
      </c>
      <c r="H1" s="59"/>
    </row>
    <row r="2" spans="1:8" x14ac:dyDescent="0.25">
      <c r="A2" s="152"/>
      <c r="B2" s="9"/>
      <c r="C2" s="72"/>
      <c r="D2" s="9"/>
      <c r="E2" s="9"/>
      <c r="F2" s="9"/>
      <c r="G2" s="9"/>
    </row>
    <row r="3" spans="1:8" ht="15" customHeight="1" thickBot="1" x14ac:dyDescent="0.35">
      <c r="A3" s="153"/>
      <c r="B3" s="154" t="s">
        <v>290</v>
      </c>
      <c r="C3" s="10"/>
      <c r="D3" s="3"/>
      <c r="E3" s="3"/>
      <c r="F3" s="3"/>
      <c r="G3" s="3"/>
      <c r="H3" s="3"/>
    </row>
    <row r="4" spans="1:8" ht="36" customHeight="1" x14ac:dyDescent="0.25">
      <c r="A4" s="1255" t="s">
        <v>26</v>
      </c>
      <c r="B4" s="1247" t="s">
        <v>27</v>
      </c>
      <c r="C4" s="1251" t="s">
        <v>125</v>
      </c>
      <c r="D4" s="1257" t="s">
        <v>115</v>
      </c>
      <c r="E4" s="1257" t="s">
        <v>117</v>
      </c>
      <c r="F4" s="1243"/>
      <c r="G4" s="1257" t="s">
        <v>119</v>
      </c>
      <c r="H4" s="1259" t="s">
        <v>121</v>
      </c>
    </row>
    <row r="5" spans="1:8" ht="33.75" customHeight="1" thickBot="1" x14ac:dyDescent="0.3">
      <c r="A5" s="1256"/>
      <c r="B5" s="1248"/>
      <c r="C5" s="1252"/>
      <c r="D5" s="1237"/>
      <c r="E5" s="57" t="s">
        <v>128</v>
      </c>
      <c r="F5" s="57" t="s">
        <v>199</v>
      </c>
      <c r="G5" s="1237"/>
      <c r="H5" s="1260"/>
    </row>
    <row r="6" spans="1:8" x14ac:dyDescent="0.25">
      <c r="A6" s="406" t="s">
        <v>132</v>
      </c>
      <c r="B6" s="407" t="s">
        <v>291</v>
      </c>
      <c r="C6" s="408"/>
      <c r="D6" s="388">
        <f>D36</f>
        <v>0</v>
      </c>
      <c r="E6" s="388">
        <f>E36</f>
        <v>196280933.48999998</v>
      </c>
      <c r="F6" s="388">
        <f>F36</f>
        <v>102359.87999999999</v>
      </c>
      <c r="G6" s="388">
        <f>G36</f>
        <v>0</v>
      </c>
      <c r="H6" s="389">
        <f>H36</f>
        <v>196383293.36999997</v>
      </c>
    </row>
    <row r="7" spans="1:8" ht="34.5" customHeight="1" x14ac:dyDescent="0.25">
      <c r="A7" s="409" t="s">
        <v>135</v>
      </c>
      <c r="B7" s="410" t="s">
        <v>292</v>
      </c>
      <c r="C7" s="411" t="s">
        <v>293</v>
      </c>
      <c r="D7" s="412">
        <v>0</v>
      </c>
      <c r="E7" s="372">
        <v>0</v>
      </c>
      <c r="F7" s="372">
        <v>0</v>
      </c>
      <c r="G7" s="412">
        <v>0</v>
      </c>
      <c r="H7" s="373">
        <f>D7+E7+F7+G7</f>
        <v>0</v>
      </c>
    </row>
    <row r="8" spans="1:8" ht="29.25" customHeight="1" x14ac:dyDescent="0.25">
      <c r="A8" s="409" t="s">
        <v>137</v>
      </c>
      <c r="B8" s="410" t="s">
        <v>294</v>
      </c>
      <c r="C8" s="411" t="s">
        <v>293</v>
      </c>
      <c r="D8" s="412">
        <v>0</v>
      </c>
      <c r="E8" s="372">
        <v>153835.69</v>
      </c>
      <c r="F8" s="372">
        <v>-20872.2</v>
      </c>
      <c r="G8" s="412">
        <v>0</v>
      </c>
      <c r="H8" s="373">
        <f>D8+E8+F8+G8</f>
        <v>132963.49</v>
      </c>
    </row>
    <row r="9" spans="1:8" ht="25.5" customHeight="1" x14ac:dyDescent="0.25">
      <c r="A9" s="409" t="s">
        <v>140</v>
      </c>
      <c r="B9" s="410" t="s">
        <v>295</v>
      </c>
      <c r="C9" s="411" t="s">
        <v>293</v>
      </c>
      <c r="D9" s="412">
        <v>0</v>
      </c>
      <c r="E9" s="372">
        <v>0</v>
      </c>
      <c r="F9" s="372">
        <v>0</v>
      </c>
      <c r="G9" s="412">
        <v>0</v>
      </c>
      <c r="H9" s="373">
        <f>D9+E9+F9+G9</f>
        <v>0</v>
      </c>
    </row>
    <row r="10" spans="1:8" ht="28.5" customHeight="1" thickBot="1" x14ac:dyDescent="0.3">
      <c r="A10" s="413" t="s">
        <v>143</v>
      </c>
      <c r="B10" s="414" t="s">
        <v>296</v>
      </c>
      <c r="C10" s="415" t="s">
        <v>293</v>
      </c>
      <c r="D10" s="416">
        <v>0</v>
      </c>
      <c r="E10" s="372">
        <v>0</v>
      </c>
      <c r="F10" s="372">
        <v>0</v>
      </c>
      <c r="G10" s="412">
        <v>0</v>
      </c>
      <c r="H10" s="378">
        <f>D10+E10+F10+G10</f>
        <v>0</v>
      </c>
    </row>
    <row r="11" spans="1:8" ht="26.25" customHeight="1" thickBot="1" x14ac:dyDescent="0.3">
      <c r="A11" s="417" t="s">
        <v>146</v>
      </c>
      <c r="B11" s="418" t="s">
        <v>297</v>
      </c>
      <c r="C11" s="419"/>
      <c r="D11" s="381">
        <f>SUM(D7:D10)</f>
        <v>0</v>
      </c>
      <c r="E11" s="381">
        <f>SUM(E6:E10)</f>
        <v>196434769.17999998</v>
      </c>
      <c r="F11" s="381">
        <f>SUM(F6:F10)</f>
        <v>81487.679999999993</v>
      </c>
      <c r="G11" s="381">
        <f>SUM(G6:G10)</f>
        <v>0</v>
      </c>
      <c r="H11" s="382">
        <f>SUM(H6:H10)</f>
        <v>196516256.85999998</v>
      </c>
    </row>
    <row r="12" spans="1:8" ht="38.25" customHeight="1" x14ac:dyDescent="0.25">
      <c r="A12" s="1246" t="s">
        <v>298</v>
      </c>
      <c r="B12" s="1233"/>
      <c r="C12" s="1233"/>
      <c r="D12" s="1233"/>
      <c r="E12" s="1233"/>
      <c r="F12" s="1233"/>
      <c r="G12" s="1233"/>
      <c r="H12" s="1234"/>
    </row>
    <row r="13" spans="1:8" ht="30.75" customHeight="1" x14ac:dyDescent="0.25">
      <c r="A13" s="409" t="s">
        <v>148</v>
      </c>
      <c r="B13" s="420" t="s">
        <v>299</v>
      </c>
      <c r="C13" s="411"/>
      <c r="D13" s="372">
        <v>0</v>
      </c>
      <c r="E13" s="372">
        <v>0</v>
      </c>
      <c r="F13" s="372">
        <v>0</v>
      </c>
      <c r="G13" s="372">
        <v>0</v>
      </c>
      <c r="H13" s="373">
        <f>D13+E13+F13+G13</f>
        <v>0</v>
      </c>
    </row>
    <row r="14" spans="1:8" ht="27" customHeight="1" x14ac:dyDescent="0.25">
      <c r="A14" s="409" t="s">
        <v>151</v>
      </c>
      <c r="B14" s="420" t="s">
        <v>300</v>
      </c>
      <c r="C14" s="411"/>
      <c r="D14" s="372">
        <v>0</v>
      </c>
      <c r="E14" s="372">
        <v>0</v>
      </c>
      <c r="F14" s="372">
        <v>0</v>
      </c>
      <c r="G14" s="372">
        <v>0</v>
      </c>
      <c r="H14" s="373">
        <f>D14+E14+F14+G14</f>
        <v>0</v>
      </c>
    </row>
    <row r="15" spans="1:8" ht="21.75" customHeight="1" x14ac:dyDescent="0.25">
      <c r="A15" s="409" t="s">
        <v>154</v>
      </c>
      <c r="B15" s="420" t="s">
        <v>301</v>
      </c>
      <c r="C15" s="411" t="s">
        <v>52</v>
      </c>
      <c r="D15" s="372">
        <v>0</v>
      </c>
      <c r="E15" s="372">
        <v>0</v>
      </c>
      <c r="F15" s="372">
        <v>0</v>
      </c>
      <c r="G15" s="372">
        <v>0</v>
      </c>
      <c r="H15" s="373">
        <f>D15+E15+F15+G15</f>
        <v>0</v>
      </c>
    </row>
    <row r="16" spans="1:8" ht="25.5" customHeight="1" x14ac:dyDescent="0.25">
      <c r="A16" s="409" t="s">
        <v>156</v>
      </c>
      <c r="B16" s="420" t="s">
        <v>302</v>
      </c>
      <c r="C16" s="411"/>
      <c r="D16" s="372">
        <v>0</v>
      </c>
      <c r="E16" s="372">
        <f>'F2'!D35</f>
        <v>12976897.43999999</v>
      </c>
      <c r="F16" s="372">
        <f>'F2'!E35</f>
        <v>3311.1600000000035</v>
      </c>
      <c r="G16" s="372">
        <v>0</v>
      </c>
      <c r="H16" s="373">
        <f>E16+F16</f>
        <v>12980208.59999999</v>
      </c>
    </row>
    <row r="17" spans="1:12" ht="27" customHeight="1" thickBot="1" x14ac:dyDescent="0.3">
      <c r="A17" s="413" t="s">
        <v>159</v>
      </c>
      <c r="B17" s="421" t="s">
        <v>303</v>
      </c>
      <c r="C17" s="415"/>
      <c r="D17" s="394">
        <v>0</v>
      </c>
      <c r="E17" s="394">
        <v>0</v>
      </c>
      <c r="F17" s="394">
        <v>0</v>
      </c>
      <c r="G17" s="394">
        <v>0</v>
      </c>
      <c r="H17" s="378">
        <f>D17+E17+F17+G17</f>
        <v>0</v>
      </c>
    </row>
    <row r="18" spans="1:12" ht="21.75" customHeight="1" thickBot="1" x14ac:dyDescent="0.3">
      <c r="A18" s="417" t="s">
        <v>162</v>
      </c>
      <c r="B18" s="418" t="s">
        <v>304</v>
      </c>
      <c r="C18" s="419"/>
      <c r="D18" s="381">
        <f>D17+D16+D15+D14+D13+D11</f>
        <v>0</v>
      </c>
      <c r="E18" s="381">
        <f>E17+E16+E15+E14+E13+E11</f>
        <v>209411666.61999997</v>
      </c>
      <c r="F18" s="381">
        <f>F17+F16+F15+F14+F13+F11</f>
        <v>84798.84</v>
      </c>
      <c r="G18" s="381">
        <f>G17+G16+G15+G14+G13+G11</f>
        <v>0</v>
      </c>
      <c r="H18" s="382">
        <f>H17+H16+H15+H14+H13+H11</f>
        <v>209496465.45999998</v>
      </c>
      <c r="K18" s="203"/>
      <c r="L18" s="203"/>
    </row>
    <row r="19" spans="1:12" ht="26.25" customHeight="1" x14ac:dyDescent="0.25">
      <c r="A19" s="422"/>
      <c r="B19" s="423"/>
      <c r="C19" s="424"/>
      <c r="D19" s="425"/>
      <c r="E19" s="425"/>
      <c r="F19" s="425"/>
      <c r="G19" s="425"/>
      <c r="H19" s="425"/>
    </row>
    <row r="20" spans="1:12" x14ac:dyDescent="0.25">
      <c r="A20" s="422"/>
      <c r="B20" s="426"/>
      <c r="C20" s="427"/>
      <c r="D20" s="425"/>
      <c r="E20" s="425"/>
      <c r="F20" s="425"/>
      <c r="G20" s="425"/>
      <c r="H20" s="425"/>
    </row>
    <row r="21" spans="1:12" ht="15" customHeight="1" thickBot="1" x14ac:dyDescent="0.3">
      <c r="A21" s="428"/>
      <c r="B21" s="429" t="s">
        <v>305</v>
      </c>
      <c r="C21" s="427"/>
      <c r="D21" s="425"/>
      <c r="E21" s="425"/>
      <c r="F21" s="425"/>
      <c r="G21" s="425"/>
      <c r="H21" s="425"/>
    </row>
    <row r="22" spans="1:12" ht="21.75" customHeight="1" x14ac:dyDescent="0.25">
      <c r="A22" s="1249" t="s">
        <v>26</v>
      </c>
      <c r="B22" s="1253" t="s">
        <v>27</v>
      </c>
      <c r="C22" s="1266" t="s">
        <v>28</v>
      </c>
      <c r="D22" s="1263" t="s">
        <v>115</v>
      </c>
      <c r="E22" s="1263" t="s">
        <v>117</v>
      </c>
      <c r="F22" s="1265"/>
      <c r="G22" s="1263" t="s">
        <v>119</v>
      </c>
      <c r="H22" s="1261" t="s">
        <v>121</v>
      </c>
    </row>
    <row r="23" spans="1:12" ht="24.6" customHeight="1" thickBot="1" x14ac:dyDescent="0.3">
      <c r="A23" s="1250"/>
      <c r="B23" s="1254"/>
      <c r="C23" s="1267"/>
      <c r="D23" s="1264"/>
      <c r="E23" s="430" t="s">
        <v>128</v>
      </c>
      <c r="F23" s="430" t="s">
        <v>199</v>
      </c>
      <c r="G23" s="1264"/>
      <c r="H23" s="1262"/>
    </row>
    <row r="24" spans="1:12" x14ac:dyDescent="0.25">
      <c r="A24" s="406" t="s">
        <v>132</v>
      </c>
      <c r="B24" s="407" t="s">
        <v>291</v>
      </c>
      <c r="C24" s="408"/>
      <c r="D24" s="388">
        <v>0</v>
      </c>
      <c r="E24" s="388">
        <v>193051087.97999999</v>
      </c>
      <c r="F24" s="388">
        <v>55225.95</v>
      </c>
      <c r="G24" s="388">
        <v>0</v>
      </c>
      <c r="H24" s="389">
        <f>D24+E24+F24+G24</f>
        <v>193106313.92999998</v>
      </c>
    </row>
    <row r="25" spans="1:12" ht="22.5" x14ac:dyDescent="0.25">
      <c r="A25" s="409" t="s">
        <v>135</v>
      </c>
      <c r="B25" s="410" t="s">
        <v>292</v>
      </c>
      <c r="C25" s="411" t="s">
        <v>293</v>
      </c>
      <c r="D25" s="412">
        <v>0</v>
      </c>
      <c r="E25" s="372">
        <v>0</v>
      </c>
      <c r="F25" s="372">
        <v>0</v>
      </c>
      <c r="G25" s="412">
        <v>0</v>
      </c>
      <c r="H25" s="373">
        <f>D25+E25+F25+G25</f>
        <v>0</v>
      </c>
    </row>
    <row r="26" spans="1:12" ht="27.6" customHeight="1" x14ac:dyDescent="0.25">
      <c r="A26" s="409" t="s">
        <v>137</v>
      </c>
      <c r="B26" s="410" t="s">
        <v>294</v>
      </c>
      <c r="C26" s="411" t="s">
        <v>293</v>
      </c>
      <c r="D26" s="412">
        <v>0</v>
      </c>
      <c r="E26" s="372">
        <v>-432247.37</v>
      </c>
      <c r="F26" s="372">
        <v>18549.009999999998</v>
      </c>
      <c r="G26" s="412">
        <v>0</v>
      </c>
      <c r="H26" s="373">
        <f>D26+E26+F26+G26</f>
        <v>-413698.36</v>
      </c>
    </row>
    <row r="27" spans="1:12" ht="25.5" customHeight="1" x14ac:dyDescent="0.25">
      <c r="A27" s="409" t="s">
        <v>140</v>
      </c>
      <c r="B27" s="410" t="s">
        <v>295</v>
      </c>
      <c r="C27" s="411" t="s">
        <v>293</v>
      </c>
      <c r="D27" s="412">
        <v>0</v>
      </c>
      <c r="E27" s="372">
        <v>1900</v>
      </c>
      <c r="F27" s="372">
        <v>0</v>
      </c>
      <c r="G27" s="412">
        <v>0</v>
      </c>
      <c r="H27" s="373">
        <f>D27+E27+F27+G27</f>
        <v>1900</v>
      </c>
    </row>
    <row r="28" spans="1:12" ht="31.5" customHeight="1" thickBot="1" x14ac:dyDescent="0.3">
      <c r="A28" s="413" t="s">
        <v>143</v>
      </c>
      <c r="B28" s="414" t="s">
        <v>296</v>
      </c>
      <c r="C28" s="415" t="s">
        <v>293</v>
      </c>
      <c r="D28" s="416">
        <v>0</v>
      </c>
      <c r="E28" s="394">
        <v>0</v>
      </c>
      <c r="F28" s="394">
        <v>0</v>
      </c>
      <c r="G28" s="416">
        <v>0</v>
      </c>
      <c r="H28" s="378">
        <f>D28+E28+F28+G28</f>
        <v>0</v>
      </c>
    </row>
    <row r="29" spans="1:12" ht="20.25" customHeight="1" thickBot="1" x14ac:dyDescent="0.3">
      <c r="A29" s="417" t="s">
        <v>146</v>
      </c>
      <c r="B29" s="418" t="s">
        <v>297</v>
      </c>
      <c r="C29" s="419"/>
      <c r="D29" s="381">
        <f>SUM(D24:D28)</f>
        <v>0</v>
      </c>
      <c r="E29" s="381">
        <f>SUM(E24:E28)</f>
        <v>192620740.60999998</v>
      </c>
      <c r="F29" s="381">
        <f>SUM(F24:F28)</f>
        <v>73774.959999999992</v>
      </c>
      <c r="G29" s="381">
        <f>SUM(G24:G28)</f>
        <v>0</v>
      </c>
      <c r="H29" s="382">
        <f>SUM(H24:H28)</f>
        <v>192694515.56999996</v>
      </c>
    </row>
    <row r="30" spans="1:12" x14ac:dyDescent="0.25">
      <c r="A30" s="1246" t="s">
        <v>298</v>
      </c>
      <c r="B30" s="1233"/>
      <c r="C30" s="1233"/>
      <c r="D30" s="1233"/>
      <c r="E30" s="1233"/>
      <c r="F30" s="1233"/>
      <c r="G30" s="1233"/>
      <c r="H30" s="1234"/>
    </row>
    <row r="31" spans="1:12" x14ac:dyDescent="0.25">
      <c r="A31" s="409" t="s">
        <v>148</v>
      </c>
      <c r="B31" s="420" t="s">
        <v>306</v>
      </c>
      <c r="C31" s="411"/>
      <c r="D31" s="372">
        <v>0</v>
      </c>
      <c r="E31" s="372">
        <v>0</v>
      </c>
      <c r="F31" s="372">
        <v>0</v>
      </c>
      <c r="G31" s="372">
        <v>0</v>
      </c>
      <c r="H31" s="373">
        <f>D31+E31+F31+G31</f>
        <v>0</v>
      </c>
    </row>
    <row r="32" spans="1:12" x14ac:dyDescent="0.25">
      <c r="A32" s="409" t="s">
        <v>151</v>
      </c>
      <c r="B32" s="420" t="s">
        <v>300</v>
      </c>
      <c r="C32" s="411"/>
      <c r="D32" s="372">
        <v>0</v>
      </c>
      <c r="E32" s="372">
        <v>0</v>
      </c>
      <c r="F32" s="372">
        <v>0</v>
      </c>
      <c r="G32" s="372">
        <v>0</v>
      </c>
      <c r="H32" s="373">
        <f>D32+E32+F32+G32</f>
        <v>0</v>
      </c>
    </row>
    <row r="33" spans="1:8" x14ac:dyDescent="0.25">
      <c r="A33" s="409" t="s">
        <v>154</v>
      </c>
      <c r="B33" s="420" t="s">
        <v>301</v>
      </c>
      <c r="C33" s="411" t="s">
        <v>52</v>
      </c>
      <c r="D33" s="372">
        <v>0</v>
      </c>
      <c r="E33" s="372">
        <v>0</v>
      </c>
      <c r="F33" s="372">
        <v>0</v>
      </c>
      <c r="G33" s="372">
        <v>0</v>
      </c>
      <c r="H33" s="373">
        <f>D33+E33+F33+G33</f>
        <v>0</v>
      </c>
    </row>
    <row r="34" spans="1:8" x14ac:dyDescent="0.25">
      <c r="A34" s="409" t="s">
        <v>156</v>
      </c>
      <c r="B34" s="420" t="s">
        <v>302</v>
      </c>
      <c r="C34" s="411"/>
      <c r="D34" s="372">
        <v>0</v>
      </c>
      <c r="E34" s="372">
        <v>3660192.88</v>
      </c>
      <c r="F34" s="372">
        <v>28584.92</v>
      </c>
      <c r="G34" s="372">
        <v>0</v>
      </c>
      <c r="H34" s="373">
        <f>D34+E34+F34+G34</f>
        <v>3688777.8</v>
      </c>
    </row>
    <row r="35" spans="1:8" ht="15" customHeight="1" thickBot="1" x14ac:dyDescent="0.3">
      <c r="A35" s="413" t="s">
        <v>159</v>
      </c>
      <c r="B35" s="421" t="s">
        <v>303</v>
      </c>
      <c r="C35" s="415"/>
      <c r="D35" s="394">
        <v>0</v>
      </c>
      <c r="E35" s="394">
        <v>0</v>
      </c>
      <c r="F35" s="394">
        <v>0</v>
      </c>
      <c r="G35" s="394">
        <v>0</v>
      </c>
      <c r="H35" s="378">
        <f>D35+E35+F35+G35</f>
        <v>0</v>
      </c>
    </row>
    <row r="36" spans="1:8" ht="15" customHeight="1" thickBot="1" x14ac:dyDescent="0.3">
      <c r="A36" s="417" t="s">
        <v>162</v>
      </c>
      <c r="B36" s="418" t="s">
        <v>304</v>
      </c>
      <c r="C36" s="419"/>
      <c r="D36" s="381">
        <f>SUM(D31:D35)+D29</f>
        <v>0</v>
      </c>
      <c r="E36" s="381">
        <f>SUM(E31:E35)+E29</f>
        <v>196280933.48999998</v>
      </c>
      <c r="F36" s="381">
        <f>SUM(F31:F35)+F29</f>
        <v>102359.87999999999</v>
      </c>
      <c r="G36" s="381">
        <f>SUM(G31:G35)+G29</f>
        <v>0</v>
      </c>
      <c r="H36" s="382">
        <f>SUM(H31:H35)+H29</f>
        <v>196383293.36999997</v>
      </c>
    </row>
    <row r="37" spans="1:8" x14ac:dyDescent="0.25">
      <c r="A37" s="124"/>
      <c r="B37" s="155"/>
      <c r="C37" s="156"/>
      <c r="D37" s="13"/>
      <c r="E37" s="13"/>
      <c r="F37" s="13"/>
      <c r="G37" s="13"/>
      <c r="H37" s="13"/>
    </row>
    <row r="38" spans="1:8" x14ac:dyDescent="0.25">
      <c r="A38" s="157"/>
      <c r="B38" s="47" t="s">
        <v>307</v>
      </c>
    </row>
    <row r="39" spans="1:8" x14ac:dyDescent="0.25">
      <c r="A39" s="157"/>
    </row>
    <row r="40" spans="1:8" x14ac:dyDescent="0.25">
      <c r="A40" s="158" t="s">
        <v>19</v>
      </c>
    </row>
    <row r="41" spans="1:8" ht="39" customHeight="1" x14ac:dyDescent="0.25">
      <c r="B41" s="214" t="s">
        <v>1014</v>
      </c>
    </row>
    <row r="42" spans="1:8" ht="38.25" customHeight="1" x14ac:dyDescent="0.25">
      <c r="B42" s="215" t="s">
        <v>1015</v>
      </c>
    </row>
    <row r="43" spans="1:8" ht="35.25" customHeight="1" x14ac:dyDescent="0.25">
      <c r="B43" s="217" t="s">
        <v>1016</v>
      </c>
    </row>
  </sheetData>
  <mergeCells count="17">
    <mergeCell ref="A1:F1"/>
    <mergeCell ref="H4:H5"/>
    <mergeCell ref="H22:H23"/>
    <mergeCell ref="G4:G5"/>
    <mergeCell ref="D22:D23"/>
    <mergeCell ref="E22:F22"/>
    <mergeCell ref="C22:C23"/>
    <mergeCell ref="A12:H12"/>
    <mergeCell ref="G22:G23"/>
    <mergeCell ref="E4:F4"/>
    <mergeCell ref="A30:H30"/>
    <mergeCell ref="B4:B5"/>
    <mergeCell ref="A22:A23"/>
    <mergeCell ref="C4:C5"/>
    <mergeCell ref="B22:B23"/>
    <mergeCell ref="A4:A5"/>
    <mergeCell ref="D4:D5"/>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G31"/>
  <sheetViews>
    <sheetView zoomScaleNormal="100" workbookViewId="0">
      <selection activeCell="J18" sqref="J18"/>
    </sheetView>
  </sheetViews>
  <sheetFormatPr defaultColWidth="9.140625" defaultRowHeight="15" x14ac:dyDescent="0.25"/>
  <cols>
    <col min="1" max="1" width="11.5703125" style="1" customWidth="1"/>
    <col min="2" max="2" width="32" style="1" customWidth="1"/>
    <col min="3" max="3" width="8.140625" style="1" customWidth="1"/>
    <col min="4" max="4" width="20" style="1" customWidth="1"/>
    <col min="5" max="5" width="18.5703125" style="1" customWidth="1"/>
    <col min="6" max="6" width="16.140625" style="1" customWidth="1"/>
    <col min="7" max="7" width="11.140625" style="1" customWidth="1"/>
    <col min="8" max="9" width="9.140625" style="1" customWidth="1"/>
    <col min="10" max="16384" width="9.140625" style="1"/>
  </cols>
  <sheetData>
    <row r="1" spans="1:7" x14ac:dyDescent="0.25">
      <c r="A1" s="46"/>
      <c r="B1" s="1272"/>
      <c r="C1" s="1218"/>
      <c r="D1" s="1218"/>
      <c r="E1" s="1218"/>
      <c r="F1" s="1218"/>
      <c r="G1" s="1218"/>
    </row>
    <row r="2" spans="1:7" x14ac:dyDescent="0.25">
      <c r="A2" s="46"/>
      <c r="B2" s="1268" t="s">
        <v>308</v>
      </c>
      <c r="C2" s="1218"/>
      <c r="D2" s="1218"/>
      <c r="E2" s="1218"/>
      <c r="F2" s="1218"/>
      <c r="G2" s="1218"/>
    </row>
    <row r="3" spans="1:7" ht="15" customHeight="1" thickBot="1" x14ac:dyDescent="0.3">
      <c r="A3" s="160"/>
      <c r="B3" s="40" t="s">
        <v>290</v>
      </c>
      <c r="C3" s="56"/>
      <c r="D3" s="47"/>
      <c r="E3" s="47"/>
      <c r="F3" s="47"/>
      <c r="G3" s="47"/>
    </row>
    <row r="4" spans="1:7" ht="36" customHeight="1" thickBot="1" x14ac:dyDescent="0.3">
      <c r="A4" s="137" t="s">
        <v>26</v>
      </c>
      <c r="B4" s="137" t="s">
        <v>27</v>
      </c>
      <c r="C4" s="106" t="s">
        <v>309</v>
      </c>
      <c r="D4" s="123" t="s">
        <v>310</v>
      </c>
      <c r="E4" s="123" t="s">
        <v>311</v>
      </c>
      <c r="F4" s="123" t="s">
        <v>312</v>
      </c>
      <c r="G4" s="123" t="s">
        <v>313</v>
      </c>
    </row>
    <row r="5" spans="1:7" ht="17.25" customHeight="1" thickBot="1" x14ac:dyDescent="0.3">
      <c r="A5" s="1269" t="s">
        <v>314</v>
      </c>
      <c r="B5" s="1270"/>
      <c r="C5" s="1270"/>
      <c r="D5" s="1270"/>
      <c r="E5" s="1270"/>
      <c r="F5" s="1270"/>
      <c r="G5" s="1271"/>
    </row>
    <row r="6" spans="1:7" ht="13.5" customHeight="1" thickBot="1" x14ac:dyDescent="0.3">
      <c r="A6" s="431" t="s">
        <v>132</v>
      </c>
      <c r="B6" s="432" t="s">
        <v>202</v>
      </c>
      <c r="C6" s="433"/>
      <c r="D6" s="434">
        <v>10912400</v>
      </c>
      <c r="E6" s="434">
        <v>10912400</v>
      </c>
      <c r="F6" s="434">
        <v>11010347.84</v>
      </c>
      <c r="G6" s="435">
        <f t="shared" ref="G6:G12" si="0">IF(E6&lt;&gt;0,F6/E6%,0)</f>
        <v>100.89758293317693</v>
      </c>
    </row>
    <row r="7" spans="1:7" ht="13.5" customHeight="1" thickBot="1" x14ac:dyDescent="0.3">
      <c r="A7" s="436" t="s">
        <v>135</v>
      </c>
      <c r="B7" s="437" t="s">
        <v>171</v>
      </c>
      <c r="C7" s="433"/>
      <c r="D7" s="434">
        <v>16259700</v>
      </c>
      <c r="E7" s="434">
        <v>16259700</v>
      </c>
      <c r="F7" s="434">
        <v>17075698.989999998</v>
      </c>
      <c r="G7" s="438">
        <f t="shared" si="0"/>
        <v>105.01853656586529</v>
      </c>
    </row>
    <row r="8" spans="1:7" ht="13.5" customHeight="1" thickBot="1" x14ac:dyDescent="0.3">
      <c r="A8" s="436" t="s">
        <v>137</v>
      </c>
      <c r="B8" s="437" t="s">
        <v>315</v>
      </c>
      <c r="C8" s="433"/>
      <c r="D8" s="434">
        <v>1889600</v>
      </c>
      <c r="E8" s="434">
        <v>1889600</v>
      </c>
      <c r="F8" s="434">
        <v>1569518.55</v>
      </c>
      <c r="G8" s="438">
        <f t="shared" si="0"/>
        <v>83.060888547840818</v>
      </c>
    </row>
    <row r="9" spans="1:7" ht="13.5" customHeight="1" thickBot="1" x14ac:dyDescent="0.3">
      <c r="A9" s="436" t="s">
        <v>140</v>
      </c>
      <c r="B9" s="437" t="s">
        <v>316</v>
      </c>
      <c r="C9" s="433"/>
      <c r="D9" s="434">
        <v>458100</v>
      </c>
      <c r="E9" s="434">
        <v>458100</v>
      </c>
      <c r="F9" s="434">
        <v>378484</v>
      </c>
      <c r="G9" s="438">
        <f t="shared" si="0"/>
        <v>82.62038856144946</v>
      </c>
    </row>
    <row r="10" spans="1:7" ht="13.5" customHeight="1" thickBot="1" x14ac:dyDescent="0.3">
      <c r="A10" s="436" t="s">
        <v>143</v>
      </c>
      <c r="B10" s="437" t="s">
        <v>317</v>
      </c>
      <c r="C10" s="433"/>
      <c r="D10" s="434">
        <v>1578000</v>
      </c>
      <c r="E10" s="434">
        <v>1578000</v>
      </c>
      <c r="F10" s="434">
        <v>0</v>
      </c>
      <c r="G10" s="438">
        <f t="shared" si="0"/>
        <v>0</v>
      </c>
    </row>
    <row r="11" spans="1:7" ht="13.5" customHeight="1" thickBot="1" x14ac:dyDescent="0.3">
      <c r="A11" s="439" t="s">
        <v>146</v>
      </c>
      <c r="B11" s="440" t="s">
        <v>318</v>
      </c>
      <c r="C11" s="433"/>
      <c r="D11" s="441">
        <f>E11</f>
        <v>0</v>
      </c>
      <c r="E11" s="434">
        <v>0</v>
      </c>
      <c r="F11" s="434">
        <v>0</v>
      </c>
      <c r="G11" s="442">
        <f t="shared" si="0"/>
        <v>0</v>
      </c>
    </row>
    <row r="12" spans="1:7" ht="13.5" customHeight="1" thickBot="1" x14ac:dyDescent="0.3">
      <c r="A12" s="443" t="s">
        <v>148</v>
      </c>
      <c r="B12" s="444" t="s">
        <v>319</v>
      </c>
      <c r="C12" s="445"/>
      <c r="D12" s="446">
        <f>SUM(D6:D11)</f>
        <v>31097800</v>
      </c>
      <c r="E12" s="446">
        <f>SUM(E6:E11)</f>
        <v>31097800</v>
      </c>
      <c r="F12" s="446">
        <f>SUM(F6:F11)</f>
        <v>30034049.379999999</v>
      </c>
      <c r="G12" s="447">
        <f t="shared" si="0"/>
        <v>96.57933802391166</v>
      </c>
    </row>
    <row r="13" spans="1:7" ht="12" customHeight="1" thickBot="1" x14ac:dyDescent="0.3">
      <c r="A13" s="1273" t="s">
        <v>320</v>
      </c>
      <c r="B13" s="1274"/>
      <c r="C13" s="448"/>
      <c r="D13" s="449"/>
      <c r="E13" s="449"/>
      <c r="F13" s="449"/>
      <c r="G13" s="450"/>
    </row>
    <row r="14" spans="1:7" ht="13.5" customHeight="1" thickBot="1" x14ac:dyDescent="0.3">
      <c r="A14" s="431" t="s">
        <v>151</v>
      </c>
      <c r="B14" s="432" t="s">
        <v>166</v>
      </c>
      <c r="C14" s="433"/>
      <c r="D14" s="434">
        <f t="shared" ref="D14:D23" si="1">E14</f>
        <v>3496821.5</v>
      </c>
      <c r="E14" s="434">
        <v>3496821.5</v>
      </c>
      <c r="F14" s="434">
        <v>3481783.08</v>
      </c>
      <c r="G14" s="435">
        <f t="shared" ref="G14:G24" si="2">IF(E14&lt;&gt;0,F14/E14%,0)</f>
        <v>99.569940301499528</v>
      </c>
    </row>
    <row r="15" spans="1:7" ht="13.5" customHeight="1" thickBot="1" x14ac:dyDescent="0.3">
      <c r="A15" s="436" t="s">
        <v>154</v>
      </c>
      <c r="B15" s="437" t="s">
        <v>169</v>
      </c>
      <c r="C15" s="451"/>
      <c r="D15" s="452">
        <f t="shared" si="1"/>
        <v>2518405.19</v>
      </c>
      <c r="E15" s="434">
        <v>2518405.19</v>
      </c>
      <c r="F15" s="434">
        <v>2421245.38</v>
      </c>
      <c r="G15" s="438">
        <f t="shared" si="2"/>
        <v>96.142010412550022</v>
      </c>
    </row>
    <row r="16" spans="1:7" ht="13.5" customHeight="1" thickBot="1" x14ac:dyDescent="0.3">
      <c r="A16" s="436" t="s">
        <v>156</v>
      </c>
      <c r="B16" s="437" t="s">
        <v>321</v>
      </c>
      <c r="C16" s="451"/>
      <c r="D16" s="452">
        <f t="shared" si="1"/>
        <v>71446.37</v>
      </c>
      <c r="E16" s="434">
        <v>71446.37</v>
      </c>
      <c r="F16" s="434">
        <v>71446.16</v>
      </c>
      <c r="G16" s="438">
        <f t="shared" si="2"/>
        <v>99.999706073240688</v>
      </c>
    </row>
    <row r="17" spans="1:7" ht="13.5" customHeight="1" thickBot="1" x14ac:dyDescent="0.3">
      <c r="A17" s="436" t="s">
        <v>159</v>
      </c>
      <c r="B17" s="437" t="s">
        <v>174</v>
      </c>
      <c r="C17" s="451"/>
      <c r="D17" s="452">
        <f t="shared" si="1"/>
        <v>7030353.7000000002</v>
      </c>
      <c r="E17" s="434">
        <v>7030353.7000000002</v>
      </c>
      <c r="F17" s="434">
        <v>6935197.2000000002</v>
      </c>
      <c r="G17" s="438">
        <f t="shared" si="2"/>
        <v>98.646490574151343</v>
      </c>
    </row>
    <row r="18" spans="1:7" ht="13.5" customHeight="1" thickBot="1" x14ac:dyDescent="0.3">
      <c r="A18" s="436" t="s">
        <v>162</v>
      </c>
      <c r="B18" s="437" t="s">
        <v>171</v>
      </c>
      <c r="C18" s="451"/>
      <c r="D18" s="452">
        <f t="shared" si="1"/>
        <v>17712.14</v>
      </c>
      <c r="E18" s="434">
        <v>17712.14</v>
      </c>
      <c r="F18" s="434">
        <v>17712.14</v>
      </c>
      <c r="G18" s="438">
        <f t="shared" si="2"/>
        <v>100</v>
      </c>
    </row>
    <row r="19" spans="1:7" ht="13.5" customHeight="1" thickBot="1" x14ac:dyDescent="0.3">
      <c r="A19" s="436" t="s">
        <v>165</v>
      </c>
      <c r="B19" s="437" t="s">
        <v>214</v>
      </c>
      <c r="C19" s="451"/>
      <c r="D19" s="452">
        <f t="shared" si="1"/>
        <v>946238.71</v>
      </c>
      <c r="E19" s="434">
        <v>946238.71</v>
      </c>
      <c r="F19" s="434">
        <v>909967.35</v>
      </c>
      <c r="G19" s="438">
        <f t="shared" si="2"/>
        <v>96.166785440430772</v>
      </c>
    </row>
    <row r="20" spans="1:7" ht="13.5" customHeight="1" thickBot="1" x14ac:dyDescent="0.3">
      <c r="A20" s="436" t="s">
        <v>168</v>
      </c>
      <c r="B20" s="437" t="s">
        <v>322</v>
      </c>
      <c r="C20" s="451"/>
      <c r="D20" s="452">
        <f t="shared" si="1"/>
        <v>3087999.08</v>
      </c>
      <c r="E20" s="434">
        <v>3087999.08</v>
      </c>
      <c r="F20" s="434">
        <v>3057731.67</v>
      </c>
      <c r="G20" s="438">
        <f t="shared" si="2"/>
        <v>99.019837467050024</v>
      </c>
    </row>
    <row r="21" spans="1:7" ht="13.5" customHeight="1" thickBot="1" x14ac:dyDescent="0.3">
      <c r="A21" s="436" t="s">
        <v>170</v>
      </c>
      <c r="B21" s="437" t="s">
        <v>323</v>
      </c>
      <c r="C21" s="451"/>
      <c r="D21" s="452">
        <f t="shared" si="1"/>
        <v>15118902.699999999</v>
      </c>
      <c r="E21" s="434">
        <v>15118902.699999999</v>
      </c>
      <c r="F21" s="434">
        <v>13954190.5</v>
      </c>
      <c r="G21" s="438">
        <f t="shared" si="2"/>
        <v>92.296317906722152</v>
      </c>
    </row>
    <row r="22" spans="1:7" ht="13.5" customHeight="1" thickBot="1" x14ac:dyDescent="0.3">
      <c r="A22" s="436" t="s">
        <v>173</v>
      </c>
      <c r="B22" s="437" t="s">
        <v>324</v>
      </c>
      <c r="C22" s="451"/>
      <c r="D22" s="452">
        <f t="shared" si="1"/>
        <v>0</v>
      </c>
      <c r="E22" s="434">
        <v>0</v>
      </c>
      <c r="F22" s="434">
        <v>0</v>
      </c>
      <c r="G22" s="438">
        <f t="shared" si="2"/>
        <v>0</v>
      </c>
    </row>
    <row r="23" spans="1:7" ht="13.5" customHeight="1" x14ac:dyDescent="0.25">
      <c r="A23" s="436" t="s">
        <v>176</v>
      </c>
      <c r="B23" s="437" t="s">
        <v>325</v>
      </c>
      <c r="C23" s="451"/>
      <c r="D23" s="452">
        <f t="shared" si="1"/>
        <v>151560</v>
      </c>
      <c r="E23" s="434">
        <v>151560</v>
      </c>
      <c r="F23" s="434">
        <v>151539.79999999999</v>
      </c>
      <c r="G23" s="438">
        <f t="shared" si="2"/>
        <v>99.986671945104248</v>
      </c>
    </row>
    <row r="24" spans="1:7" ht="13.5" customHeight="1" thickBot="1" x14ac:dyDescent="0.3">
      <c r="A24" s="453" t="s">
        <v>178</v>
      </c>
      <c r="B24" s="454" t="s">
        <v>326</v>
      </c>
      <c r="C24" s="451"/>
      <c r="D24" s="455">
        <f>SUM(D14:D23)</f>
        <v>32439439.389999997</v>
      </c>
      <c r="E24" s="455">
        <f>SUM(E14:E23)</f>
        <v>32439439.389999997</v>
      </c>
      <c r="F24" s="455">
        <f>SUM(F14:F23)</f>
        <v>31000813.280000001</v>
      </c>
      <c r="G24" s="456">
        <f t="shared" si="2"/>
        <v>95.565194291108881</v>
      </c>
    </row>
    <row r="25" spans="1:7" ht="13.5" customHeight="1" thickBot="1" x14ac:dyDescent="0.3">
      <c r="A25" s="44"/>
      <c r="B25" s="44"/>
      <c r="C25" s="44"/>
      <c r="D25" s="195"/>
      <c r="E25" s="195"/>
      <c r="F25" s="195"/>
      <c r="G25" s="195"/>
    </row>
    <row r="26" spans="1:7" ht="13.5" customHeight="1" thickBot="1" x14ac:dyDescent="0.3">
      <c r="A26" s="189" t="s">
        <v>180</v>
      </c>
      <c r="B26" s="190" t="s">
        <v>327</v>
      </c>
      <c r="C26" s="191" t="s">
        <v>328</v>
      </c>
      <c r="D26" s="187"/>
      <c r="E26" s="187"/>
      <c r="F26" s="457">
        <v>638870.81999999995</v>
      </c>
      <c r="G26" s="188"/>
    </row>
    <row r="27" spans="1:7" x14ac:dyDescent="0.25">
      <c r="A27" s="47"/>
      <c r="B27" s="47"/>
      <c r="C27" s="56"/>
      <c r="D27" s="47"/>
      <c r="E27" s="47"/>
      <c r="F27" s="47"/>
      <c r="G27" s="47"/>
    </row>
    <row r="28" spans="1:7" x14ac:dyDescent="0.25">
      <c r="A28" s="161" t="s">
        <v>19</v>
      </c>
      <c r="B28" s="47"/>
      <c r="C28" s="47"/>
      <c r="D28" s="47"/>
      <c r="E28" s="47"/>
      <c r="F28" s="47"/>
      <c r="G28" s="47"/>
    </row>
    <row r="29" spans="1:7" x14ac:dyDescent="0.25">
      <c r="A29" s="47"/>
      <c r="B29" s="214" t="s">
        <v>1014</v>
      </c>
      <c r="C29" s="56"/>
      <c r="D29" s="47"/>
      <c r="E29" s="47"/>
      <c r="F29" s="47"/>
      <c r="G29" s="47"/>
    </row>
    <row r="30" spans="1:7" ht="48" customHeight="1" x14ac:dyDescent="0.25">
      <c r="A30" s="47"/>
      <c r="B30" s="215" t="s">
        <v>1015</v>
      </c>
      <c r="C30" s="56"/>
      <c r="D30" s="47"/>
      <c r="E30" s="47"/>
      <c r="F30" s="47"/>
      <c r="G30" s="47"/>
    </row>
    <row r="31" spans="1:7" ht="29.25" customHeight="1" x14ac:dyDescent="0.25">
      <c r="A31" s="47"/>
      <c r="B31" s="217" t="s">
        <v>1016</v>
      </c>
      <c r="C31" s="56"/>
      <c r="D31" s="47"/>
      <c r="E31" s="47"/>
      <c r="F31" s="47"/>
      <c r="G31" s="47"/>
    </row>
  </sheetData>
  <mergeCells count="4">
    <mergeCell ref="B2:G2"/>
    <mergeCell ref="A5:G5"/>
    <mergeCell ref="B1:G1"/>
    <mergeCell ref="A13:B13"/>
  </mergeCells>
  <pageMargins left="0.7" right="0.7" top="0.75" bottom="0.75" header="0.3" footer="0.3"/>
  <pageSetup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Q12"/>
  <sheetViews>
    <sheetView zoomScaleNormal="100" workbookViewId="0">
      <selection activeCell="B9" sqref="B9:H9"/>
    </sheetView>
  </sheetViews>
  <sheetFormatPr defaultColWidth="9.140625" defaultRowHeight="18" x14ac:dyDescent="0.35"/>
  <cols>
    <col min="1" max="1" width="9.140625" style="79" customWidth="1"/>
    <col min="2" max="2" width="16.5703125" style="79" customWidth="1"/>
    <col min="3" max="3" width="12" style="79" customWidth="1"/>
    <col min="4" max="4" width="13.5703125" style="79" customWidth="1"/>
    <col min="5" max="7" width="9.140625" style="79" customWidth="1"/>
    <col min="8" max="8" width="50.42578125" style="79" customWidth="1"/>
    <col min="9" max="9" width="96.5703125" style="79" customWidth="1"/>
    <col min="10" max="11" width="9.140625" style="79" customWidth="1"/>
    <col min="12" max="16384" width="9.140625" style="79"/>
  </cols>
  <sheetData>
    <row r="1" spans="1:17" x14ac:dyDescent="0.35">
      <c r="B1" s="116" t="s">
        <v>329</v>
      </c>
    </row>
    <row r="2" spans="1:17" x14ac:dyDescent="0.35">
      <c r="B2" s="117"/>
    </row>
    <row r="3" spans="1:17" x14ac:dyDescent="0.35">
      <c r="B3" s="1278" t="s">
        <v>330</v>
      </c>
      <c r="C3" s="1279"/>
      <c r="D3" s="1279"/>
      <c r="E3" s="1279"/>
      <c r="F3" s="1279"/>
      <c r="G3" s="1279"/>
      <c r="H3" s="1279"/>
    </row>
    <row r="4" spans="1:17" ht="16.7" customHeight="1" thickBot="1" x14ac:dyDescent="0.4">
      <c r="B4" s="118"/>
      <c r="C4" s="118"/>
      <c r="D4" s="118"/>
      <c r="E4" s="118"/>
      <c r="F4" s="118"/>
      <c r="G4" s="118"/>
      <c r="H4" s="118"/>
    </row>
    <row r="5" spans="1:17" ht="79.5" customHeight="1" x14ac:dyDescent="0.35">
      <c r="A5" s="192">
        <v>1</v>
      </c>
      <c r="B5" s="1280" t="s">
        <v>331</v>
      </c>
      <c r="C5" s="1242"/>
      <c r="D5" s="1242"/>
      <c r="E5" s="1242"/>
      <c r="F5" s="1242"/>
      <c r="G5" s="1242"/>
      <c r="H5" s="1243"/>
      <c r="I5" s="1286"/>
      <c r="J5" s="1242"/>
      <c r="K5" s="1242"/>
      <c r="L5" s="1242"/>
      <c r="M5" s="1242"/>
      <c r="N5" s="1242"/>
      <c r="O5" s="1242"/>
      <c r="P5" s="1242"/>
      <c r="Q5" s="1243"/>
    </row>
    <row r="6" spans="1:17" ht="42.6" customHeight="1" x14ac:dyDescent="0.35">
      <c r="A6" s="193">
        <v>2</v>
      </c>
      <c r="B6" s="1288" t="s">
        <v>332</v>
      </c>
      <c r="C6" s="1276"/>
      <c r="D6" s="1276"/>
      <c r="E6" s="1276"/>
      <c r="F6" s="1276"/>
      <c r="G6" s="1276"/>
      <c r="H6" s="1277"/>
      <c r="I6" s="1289"/>
      <c r="J6" s="1276"/>
      <c r="K6" s="1276"/>
      <c r="L6" s="1276"/>
      <c r="M6" s="1276"/>
      <c r="N6" s="1276"/>
      <c r="O6" s="1276"/>
      <c r="P6" s="1276"/>
      <c r="Q6" s="1277"/>
    </row>
    <row r="7" spans="1:17" ht="84" customHeight="1" x14ac:dyDescent="0.35">
      <c r="A7" s="193">
        <v>3</v>
      </c>
      <c r="B7" s="1291" t="s">
        <v>333</v>
      </c>
      <c r="C7" s="1276"/>
      <c r="D7" s="1276"/>
      <c r="E7" s="1276"/>
      <c r="F7" s="1276"/>
      <c r="G7" s="1276"/>
      <c r="H7" s="1277"/>
      <c r="I7" s="1289"/>
      <c r="J7" s="1276"/>
      <c r="K7" s="1276"/>
      <c r="L7" s="1276"/>
      <c r="M7" s="1276"/>
      <c r="N7" s="1276"/>
      <c r="O7" s="1276"/>
      <c r="P7" s="1276"/>
      <c r="Q7" s="1277"/>
    </row>
    <row r="8" spans="1:17" ht="68.25" customHeight="1" x14ac:dyDescent="0.35">
      <c r="A8" s="193">
        <v>4</v>
      </c>
      <c r="B8" s="1291" t="s">
        <v>334</v>
      </c>
      <c r="C8" s="1276"/>
      <c r="D8" s="1276"/>
      <c r="E8" s="1276"/>
      <c r="F8" s="1276"/>
      <c r="G8" s="1276"/>
      <c r="H8" s="1277"/>
      <c r="I8" s="1289"/>
      <c r="J8" s="1276"/>
      <c r="K8" s="1276"/>
      <c r="L8" s="1276"/>
      <c r="M8" s="1276"/>
      <c r="N8" s="1276"/>
      <c r="O8" s="1276"/>
      <c r="P8" s="1276"/>
      <c r="Q8" s="1277"/>
    </row>
    <row r="9" spans="1:17" ht="58.35" customHeight="1" x14ac:dyDescent="0.35">
      <c r="A9" s="193">
        <v>5</v>
      </c>
      <c r="B9" s="1275" t="s">
        <v>335</v>
      </c>
      <c r="C9" s="1276"/>
      <c r="D9" s="1276"/>
      <c r="E9" s="1276"/>
      <c r="F9" s="1276"/>
      <c r="G9" s="1276"/>
      <c r="H9" s="1277"/>
      <c r="I9" s="1290"/>
      <c r="J9" s="1276"/>
      <c r="K9" s="1276"/>
      <c r="L9" s="1276"/>
      <c r="M9" s="1276"/>
      <c r="N9" s="1276"/>
      <c r="O9" s="1276"/>
      <c r="P9" s="1276"/>
      <c r="Q9" s="1277"/>
    </row>
    <row r="10" spans="1:17" ht="58.35" customHeight="1" x14ac:dyDescent="0.35">
      <c r="A10" s="193">
        <v>6</v>
      </c>
      <c r="B10" s="1281" t="s">
        <v>336</v>
      </c>
      <c r="C10" s="1276"/>
      <c r="D10" s="1276"/>
      <c r="E10" s="1276"/>
      <c r="F10" s="1276"/>
      <c r="G10" s="1276"/>
      <c r="H10" s="1277"/>
      <c r="I10" s="1290"/>
      <c r="J10" s="1276"/>
      <c r="K10" s="1276"/>
      <c r="L10" s="1276"/>
      <c r="M10" s="1276"/>
      <c r="N10" s="1276"/>
      <c r="O10" s="1276"/>
      <c r="P10" s="1276"/>
      <c r="Q10" s="1277"/>
    </row>
    <row r="11" spans="1:17" ht="58.35" customHeight="1" x14ac:dyDescent="0.35">
      <c r="A11" s="193">
        <v>7</v>
      </c>
      <c r="B11" s="1281" t="s">
        <v>337</v>
      </c>
      <c r="C11" s="1276"/>
      <c r="D11" s="1276"/>
      <c r="E11" s="1276"/>
      <c r="F11" s="1276"/>
      <c r="G11" s="1276"/>
      <c r="H11" s="1277"/>
      <c r="I11" s="1285"/>
      <c r="J11" s="1276"/>
      <c r="K11" s="1276"/>
      <c r="L11" s="1276"/>
      <c r="M11" s="1276"/>
      <c r="N11" s="1276"/>
      <c r="O11" s="1276"/>
      <c r="P11" s="1276"/>
      <c r="Q11" s="1277"/>
    </row>
    <row r="12" spans="1:17" ht="69" customHeight="1" thickBot="1" x14ac:dyDescent="0.4">
      <c r="A12" s="194">
        <v>8</v>
      </c>
      <c r="B12" s="1287" t="s">
        <v>338</v>
      </c>
      <c r="C12" s="1283"/>
      <c r="D12" s="1283"/>
      <c r="E12" s="1283"/>
      <c r="F12" s="1283"/>
      <c r="G12" s="1283"/>
      <c r="H12" s="1284"/>
      <c r="I12" s="1282"/>
      <c r="J12" s="1283"/>
      <c r="K12" s="1283"/>
      <c r="L12" s="1283"/>
      <c r="M12" s="1283"/>
      <c r="N12" s="1283"/>
      <c r="O12" s="1283"/>
      <c r="P12" s="1283"/>
      <c r="Q12" s="1284"/>
    </row>
  </sheetData>
  <mergeCells count="17">
    <mergeCell ref="I7:Q7"/>
    <mergeCell ref="B9:H9"/>
    <mergeCell ref="B3:H3"/>
    <mergeCell ref="B5:H5"/>
    <mergeCell ref="B10:H10"/>
    <mergeCell ref="I12:Q12"/>
    <mergeCell ref="I11:Q11"/>
    <mergeCell ref="I5:Q5"/>
    <mergeCell ref="B12:H12"/>
    <mergeCell ref="B6:H6"/>
    <mergeCell ref="I8:Q8"/>
    <mergeCell ref="I9:Q9"/>
    <mergeCell ref="B7:H7"/>
    <mergeCell ref="B11:H11"/>
    <mergeCell ref="I6:Q6"/>
    <mergeCell ref="B8:H8"/>
    <mergeCell ref="I10:Q10"/>
  </mergeCells>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J38"/>
  <sheetViews>
    <sheetView topLeftCell="A16" zoomScaleNormal="100" workbookViewId="0">
      <selection activeCell="B12" sqref="B12"/>
    </sheetView>
  </sheetViews>
  <sheetFormatPr defaultColWidth="9.140625" defaultRowHeight="15" x14ac:dyDescent="0.3"/>
  <cols>
    <col min="1" max="1" width="9.140625" style="3" customWidth="1"/>
    <col min="2" max="2" width="72.7109375" style="3" customWidth="1"/>
    <col min="3" max="3" width="14.140625" style="3" customWidth="1"/>
    <col min="4" max="4" width="15.5703125" style="3" customWidth="1"/>
    <col min="5" max="10" width="26.5703125" style="3" customWidth="1"/>
    <col min="11" max="12" width="9.140625" style="3" customWidth="1"/>
    <col min="13" max="16384" width="9.140625" style="3"/>
  </cols>
  <sheetData>
    <row r="1" spans="1:10" x14ac:dyDescent="0.3">
      <c r="A1" s="37"/>
      <c r="B1" s="51" t="s">
        <v>339</v>
      </c>
      <c r="C1" s="51"/>
      <c r="D1" s="51"/>
      <c r="E1" s="11"/>
      <c r="F1" s="59"/>
    </row>
    <row r="2" spans="1:10" x14ac:dyDescent="0.3">
      <c r="A2" s="37"/>
      <c r="B2" s="37"/>
      <c r="C2" s="37"/>
      <c r="D2" s="37"/>
    </row>
    <row r="3" spans="1:10" x14ac:dyDescent="0.3">
      <c r="A3" s="37"/>
      <c r="B3" s="128" t="s">
        <v>340</v>
      </c>
      <c r="C3" s="37"/>
      <c r="D3" s="37"/>
      <c r="J3" s="1217"/>
    </row>
    <row r="4" spans="1:10" ht="15" customHeight="1" thickBot="1" x14ac:dyDescent="0.35">
      <c r="A4" s="37"/>
      <c r="B4" s="51"/>
      <c r="C4" s="51"/>
      <c r="D4" s="51"/>
      <c r="J4" s="1217"/>
    </row>
    <row r="5" spans="1:10" ht="48.75" customHeight="1" thickBot="1" x14ac:dyDescent="0.35">
      <c r="A5" s="129" t="s">
        <v>26</v>
      </c>
      <c r="B5" s="130" t="s">
        <v>27</v>
      </c>
      <c r="C5" s="75" t="s">
        <v>29</v>
      </c>
      <c r="D5" s="125" t="s">
        <v>30</v>
      </c>
      <c r="J5" s="1217"/>
    </row>
    <row r="6" spans="1:10" ht="14.45" customHeight="1" thickBot="1" x14ac:dyDescent="0.35">
      <c r="A6" s="1292" t="s">
        <v>341</v>
      </c>
      <c r="B6" s="1293"/>
      <c r="C6" s="1293"/>
      <c r="D6" s="1294"/>
      <c r="J6" s="1217"/>
    </row>
    <row r="7" spans="1:10" ht="21" customHeight="1" thickBot="1" x14ac:dyDescent="0.35">
      <c r="A7" s="443" t="s">
        <v>156</v>
      </c>
      <c r="B7" s="458" t="s">
        <v>342</v>
      </c>
      <c r="C7" s="254">
        <f>C8+C11+C14+C17+C18</f>
        <v>647666.75999999989</v>
      </c>
      <c r="D7" s="255">
        <f>D8+D11+D14+D17+D18</f>
        <v>1633050.05</v>
      </c>
      <c r="J7" s="1217"/>
    </row>
    <row r="8" spans="1:10" ht="17.25" customHeight="1" x14ac:dyDescent="0.3">
      <c r="A8" s="459" t="s">
        <v>182</v>
      </c>
      <c r="B8" s="460" t="s">
        <v>343</v>
      </c>
      <c r="C8" s="461">
        <f>C9+C10</f>
        <v>0</v>
      </c>
      <c r="D8" s="462">
        <f>D9+D10</f>
        <v>0</v>
      </c>
      <c r="J8" s="1217"/>
    </row>
    <row r="9" spans="1:10" ht="24.75" customHeight="1" x14ac:dyDescent="0.3">
      <c r="A9" s="436" t="s">
        <v>234</v>
      </c>
      <c r="B9" s="463" t="s">
        <v>344</v>
      </c>
      <c r="C9" s="246">
        <v>0</v>
      </c>
      <c r="D9" s="247">
        <v>0</v>
      </c>
      <c r="J9" s="1217"/>
    </row>
    <row r="10" spans="1:10" ht="22.5" customHeight="1" thickBot="1" x14ac:dyDescent="0.35">
      <c r="A10" s="439" t="s">
        <v>256</v>
      </c>
      <c r="B10" s="464" t="s">
        <v>345</v>
      </c>
      <c r="C10" s="252">
        <v>0</v>
      </c>
      <c r="D10" s="253">
        <v>0</v>
      </c>
      <c r="J10" s="1217"/>
    </row>
    <row r="11" spans="1:10" ht="21" customHeight="1" thickBot="1" x14ac:dyDescent="0.35">
      <c r="A11" s="443" t="s">
        <v>275</v>
      </c>
      <c r="B11" s="458" t="s">
        <v>346</v>
      </c>
      <c r="C11" s="254">
        <f>C12+C13</f>
        <v>0</v>
      </c>
      <c r="D11" s="255">
        <f>D12+D13</f>
        <v>0</v>
      </c>
      <c r="F11" s="66"/>
      <c r="J11" s="1217"/>
    </row>
    <row r="12" spans="1:10" ht="27.6" customHeight="1" x14ac:dyDescent="0.3">
      <c r="A12" s="459" t="s">
        <v>347</v>
      </c>
      <c r="B12" s="460" t="s">
        <v>348</v>
      </c>
      <c r="C12" s="461">
        <v>0</v>
      </c>
      <c r="D12" s="462">
        <v>0</v>
      </c>
      <c r="J12" s="1217"/>
    </row>
    <row r="13" spans="1:10" ht="28.5" customHeight="1" thickBot="1" x14ac:dyDescent="0.35">
      <c r="A13" s="439" t="s">
        <v>349</v>
      </c>
      <c r="B13" s="464" t="s">
        <v>350</v>
      </c>
      <c r="C13" s="252">
        <v>0</v>
      </c>
      <c r="D13" s="253">
        <v>0</v>
      </c>
      <c r="J13" s="1217"/>
    </row>
    <row r="14" spans="1:10" ht="25.5" customHeight="1" thickBot="1" x14ac:dyDescent="0.35">
      <c r="A14" s="443" t="s">
        <v>351</v>
      </c>
      <c r="B14" s="458" t="s">
        <v>352</v>
      </c>
      <c r="C14" s="254">
        <f>C15+C16</f>
        <v>646200.80999999994</v>
      </c>
      <c r="D14" s="255">
        <f>D15+D16</f>
        <v>1631603.3800000001</v>
      </c>
      <c r="J14" s="1217"/>
    </row>
    <row r="15" spans="1:10" ht="30" customHeight="1" x14ac:dyDescent="0.3">
      <c r="A15" s="459" t="s">
        <v>353</v>
      </c>
      <c r="B15" s="460" t="s">
        <v>354</v>
      </c>
      <c r="C15" s="461">
        <v>623330.87</v>
      </c>
      <c r="D15" s="462">
        <v>1590094.77</v>
      </c>
      <c r="J15" s="1217"/>
    </row>
    <row r="16" spans="1:10" ht="31.5" customHeight="1" x14ac:dyDescent="0.3">
      <c r="A16" s="436" t="s">
        <v>355</v>
      </c>
      <c r="B16" s="463" t="s">
        <v>356</v>
      </c>
      <c r="C16" s="246">
        <v>22869.94</v>
      </c>
      <c r="D16" s="247">
        <v>41508.61</v>
      </c>
      <c r="J16" s="1217"/>
    </row>
    <row r="17" spans="1:10" ht="21.75" customHeight="1" x14ac:dyDescent="0.3">
      <c r="A17" s="436" t="s">
        <v>357</v>
      </c>
      <c r="B17" s="463" t="s">
        <v>358</v>
      </c>
      <c r="C17" s="246">
        <v>1465.95</v>
      </c>
      <c r="D17" s="247">
        <v>1446.67</v>
      </c>
      <c r="J17" s="1217"/>
    </row>
    <row r="18" spans="1:10" x14ac:dyDescent="0.3">
      <c r="A18" s="436" t="s">
        <v>359</v>
      </c>
      <c r="B18" s="463" t="s">
        <v>360</v>
      </c>
      <c r="C18" s="246">
        <v>0</v>
      </c>
      <c r="D18" s="247">
        <v>0</v>
      </c>
      <c r="J18" s="1217"/>
    </row>
    <row r="19" spans="1:10" ht="15" customHeight="1" x14ac:dyDescent="0.3">
      <c r="A19" s="436" t="s">
        <v>361</v>
      </c>
      <c r="B19" s="463" t="s">
        <v>362</v>
      </c>
      <c r="C19" s="246">
        <v>0</v>
      </c>
      <c r="D19" s="247">
        <v>0</v>
      </c>
      <c r="J19" s="1217"/>
    </row>
    <row r="20" spans="1:10" ht="14.45" customHeight="1" thickBot="1" x14ac:dyDescent="0.35">
      <c r="A20" s="439" t="s">
        <v>363</v>
      </c>
      <c r="B20" s="464" t="s">
        <v>364</v>
      </c>
      <c r="C20" s="252">
        <v>0</v>
      </c>
      <c r="D20" s="253">
        <v>0</v>
      </c>
      <c r="J20" s="1217"/>
    </row>
    <row r="21" spans="1:10" ht="26.25" customHeight="1" thickBot="1" x14ac:dyDescent="0.35">
      <c r="A21" s="443" t="s">
        <v>365</v>
      </c>
      <c r="B21" s="444" t="s">
        <v>366</v>
      </c>
      <c r="C21" s="254">
        <f>C7+C19+C20</f>
        <v>647666.75999999989</v>
      </c>
      <c r="D21" s="255">
        <f>D7+D19+D20</f>
        <v>1633050.05</v>
      </c>
      <c r="J21" s="1217"/>
    </row>
    <row r="22" spans="1:10" ht="13.5" customHeight="1" thickBot="1" x14ac:dyDescent="0.35">
      <c r="A22" s="465" t="s">
        <v>367</v>
      </c>
      <c r="B22" s="466"/>
      <c r="C22" s="467"/>
      <c r="D22" s="468"/>
      <c r="J22" s="1217"/>
    </row>
    <row r="23" spans="1:10" ht="23.25" customHeight="1" x14ac:dyDescent="0.3">
      <c r="A23" s="431">
        <v>160</v>
      </c>
      <c r="B23" s="469" t="s">
        <v>368</v>
      </c>
      <c r="C23" s="470">
        <f>C24+C25</f>
        <v>0</v>
      </c>
      <c r="D23" s="471">
        <f>D24+D25</f>
        <v>0</v>
      </c>
      <c r="J23" s="1217"/>
    </row>
    <row r="24" spans="1:10" ht="23.25" customHeight="1" x14ac:dyDescent="0.3">
      <c r="A24" s="436">
        <v>170</v>
      </c>
      <c r="B24" s="472" t="s">
        <v>278</v>
      </c>
      <c r="C24" s="246">
        <v>0</v>
      </c>
      <c r="D24" s="247">
        <v>0</v>
      </c>
      <c r="J24" s="1217"/>
    </row>
    <row r="25" spans="1:10" ht="18" customHeight="1" x14ac:dyDescent="0.3">
      <c r="A25" s="436" t="s">
        <v>369</v>
      </c>
      <c r="B25" s="472" t="s">
        <v>370</v>
      </c>
      <c r="C25" s="246">
        <v>0</v>
      </c>
      <c r="D25" s="247">
        <v>0</v>
      </c>
      <c r="J25" s="1217"/>
    </row>
    <row r="26" spans="1:10" ht="18.75" customHeight="1" x14ac:dyDescent="0.3">
      <c r="A26" s="436" t="s">
        <v>371</v>
      </c>
      <c r="B26" s="437" t="s">
        <v>372</v>
      </c>
      <c r="C26" s="246">
        <v>0</v>
      </c>
      <c r="D26" s="247">
        <v>0</v>
      </c>
    </row>
    <row r="27" spans="1:10" ht="21" customHeight="1" thickBot="1" x14ac:dyDescent="0.35">
      <c r="A27" s="439" t="s">
        <v>373</v>
      </c>
      <c r="B27" s="440" t="s">
        <v>374</v>
      </c>
      <c r="C27" s="252">
        <v>0</v>
      </c>
      <c r="D27" s="253">
        <v>0</v>
      </c>
    </row>
    <row r="28" spans="1:10" ht="21.75" customHeight="1" thickBot="1" x14ac:dyDescent="0.35">
      <c r="A28" s="443" t="s">
        <v>375</v>
      </c>
      <c r="B28" s="444" t="s">
        <v>376</v>
      </c>
      <c r="C28" s="254">
        <f>C23+C26+C27</f>
        <v>0</v>
      </c>
      <c r="D28" s="255">
        <f>D23+D26+D27</f>
        <v>0</v>
      </c>
    </row>
    <row r="29" spans="1:10" ht="19.5" customHeight="1" thickBot="1" x14ac:dyDescent="0.35">
      <c r="A29" s="465" t="s">
        <v>377</v>
      </c>
      <c r="B29" s="466"/>
      <c r="C29" s="467"/>
      <c r="D29" s="468"/>
    </row>
    <row r="30" spans="1:10" ht="28.7" customHeight="1" x14ac:dyDescent="0.3">
      <c r="A30" s="431" t="s">
        <v>378</v>
      </c>
      <c r="B30" s="469" t="s">
        <v>379</v>
      </c>
      <c r="C30" s="473">
        <v>0</v>
      </c>
      <c r="D30" s="435">
        <v>0</v>
      </c>
    </row>
    <row r="31" spans="1:10" ht="33" customHeight="1" x14ac:dyDescent="0.3">
      <c r="A31" s="436" t="s">
        <v>380</v>
      </c>
      <c r="B31" s="474" t="s">
        <v>381</v>
      </c>
      <c r="C31" s="475">
        <v>0</v>
      </c>
      <c r="D31" s="438">
        <v>0</v>
      </c>
    </row>
    <row r="32" spans="1:10" ht="42.75" customHeight="1" x14ac:dyDescent="0.3">
      <c r="A32" s="436" t="s">
        <v>382</v>
      </c>
      <c r="B32" s="474" t="s">
        <v>383</v>
      </c>
      <c r="C32" s="475">
        <v>0</v>
      </c>
      <c r="D32" s="438">
        <v>0</v>
      </c>
    </row>
    <row r="33" spans="1:4" ht="41.25" customHeight="1" thickBot="1" x14ac:dyDescent="0.35">
      <c r="A33" s="439" t="s">
        <v>384</v>
      </c>
      <c r="B33" s="476" t="s">
        <v>385</v>
      </c>
      <c r="C33" s="477">
        <v>0</v>
      </c>
      <c r="D33" s="442">
        <v>0</v>
      </c>
    </row>
    <row r="34" spans="1:4" ht="14.45" customHeight="1" thickBot="1" x14ac:dyDescent="0.35">
      <c r="A34" s="443" t="s">
        <v>386</v>
      </c>
      <c r="B34" s="478" t="s">
        <v>387</v>
      </c>
      <c r="C34" s="479">
        <f>SUM(C30:C33)</f>
        <v>0</v>
      </c>
      <c r="D34" s="447">
        <f>SUM(D30:D33)</f>
        <v>0</v>
      </c>
    </row>
    <row r="35" spans="1:4" ht="24.75" customHeight="1" thickBot="1" x14ac:dyDescent="0.35">
      <c r="A35" s="480" t="s">
        <v>388</v>
      </c>
      <c r="B35" s="481" t="s">
        <v>389</v>
      </c>
      <c r="C35" s="482">
        <f>C34+C28+C21</f>
        <v>647666.75999999989</v>
      </c>
      <c r="D35" s="483">
        <f>D34+D28+D21</f>
        <v>1633050.05</v>
      </c>
    </row>
    <row r="36" spans="1:4" x14ac:dyDescent="0.3">
      <c r="A36" s="37"/>
      <c r="B36" s="51"/>
      <c r="C36" s="51"/>
      <c r="D36" s="51"/>
    </row>
    <row r="37" spans="1:4" x14ac:dyDescent="0.3">
      <c r="A37" s="37"/>
      <c r="B37" s="52"/>
      <c r="C37" s="37"/>
      <c r="D37" s="37"/>
    </row>
    <row r="38" spans="1:4" ht="14.45" customHeight="1" x14ac:dyDescent="0.3">
      <c r="A38" s="37"/>
      <c r="B38" s="47" t="s">
        <v>390</v>
      </c>
      <c r="C38" s="37"/>
      <c r="D38" s="37"/>
    </row>
  </sheetData>
  <mergeCells count="2">
    <mergeCell ref="A6:D6"/>
    <mergeCell ref="J3:J25"/>
  </mergeCells>
  <pageMargins left="0.7" right="0.7" top="0.75" bottom="0.75" header="0.3" footer="0.3"/>
  <pageSetup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2</vt:i4>
      </vt:variant>
    </vt:vector>
  </HeadingPairs>
  <TitlesOfParts>
    <vt:vector size="32" baseType="lpstr">
      <vt:lpstr>თავფურცელი 1</vt:lpstr>
      <vt:lpstr>თავფურცელი 2</vt:lpstr>
      <vt:lpstr>F1</vt:lpstr>
      <vt:lpstr>F2</vt:lpstr>
      <vt:lpstr>F3</vt:lpstr>
      <vt:lpstr>F4</vt:lpstr>
      <vt:lpstr>F5</vt:lpstr>
      <vt:lpstr>S1</vt:lpstr>
      <vt:lpstr>S2</vt:lpstr>
      <vt:lpstr>S2 (ა)</vt:lpstr>
      <vt:lpstr>S3</vt:lpstr>
      <vt:lpstr>S4</vt:lpstr>
      <vt:lpstr>S5</vt:lpstr>
      <vt:lpstr>S6</vt:lpstr>
      <vt:lpstr>S7</vt:lpstr>
      <vt:lpstr>S8</vt:lpstr>
      <vt:lpstr>S9</vt:lpstr>
      <vt:lpstr>S10</vt:lpstr>
      <vt:lpstr>S11</vt:lpstr>
      <vt:lpstr>S12</vt:lpstr>
      <vt:lpstr>S13</vt:lpstr>
      <vt:lpstr>S14</vt:lpstr>
      <vt:lpstr>S15</vt:lpstr>
      <vt:lpstr>S16</vt:lpstr>
      <vt:lpstr>S17</vt:lpstr>
      <vt:lpstr>S18</vt:lpstr>
      <vt:lpstr>S19</vt:lpstr>
      <vt:lpstr>S20</vt:lpstr>
      <vt:lpstr>S21</vt:lpstr>
      <vt:lpstr>S22</vt:lpstr>
      <vt:lpstr>'S1'!_Hlk85057994</vt:lpstr>
      <vt:lpstr>'S13'!Print_Area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Vazha Chapichadze</cp:lastModifiedBy>
  <cp:lastPrinted>2025-03-24T07:52:38Z</cp:lastPrinted>
  <dcterms:created xsi:type="dcterms:W3CDTF">2015-06-05T18:17:20Z</dcterms:created>
  <dcterms:modified xsi:type="dcterms:W3CDTF">2025-12-02T08:25:26Z</dcterms:modified>
</cp:coreProperties>
</file>